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Arkusz1!$A$1:$O$49</definedName>
  </definedNames>
  <calcPr calcId="145621"/>
</workbook>
</file>

<file path=xl/calcChain.xml><?xml version="1.0" encoding="utf-8"?>
<calcChain xmlns="http://schemas.openxmlformats.org/spreadsheetml/2006/main">
  <c r="H10" i="1" l="1"/>
  <c r="G10" i="1"/>
  <c r="K6" i="1" l="1"/>
  <c r="G6" i="1"/>
  <c r="D10" i="1" l="1"/>
  <c r="E10" i="1"/>
  <c r="D40" i="1"/>
  <c r="E40" i="1"/>
  <c r="G40" i="1"/>
  <c r="H40" i="1"/>
  <c r="H39" i="1" s="1"/>
  <c r="J40" i="1"/>
  <c r="J39" i="1" s="1"/>
  <c r="K40" i="1"/>
  <c r="K39" i="1" s="1"/>
  <c r="M40" i="1"/>
  <c r="M39" i="1" s="1"/>
  <c r="N40" i="1"/>
  <c r="N39" i="1" s="1"/>
  <c r="M16" i="1"/>
  <c r="M13" i="1" s="1"/>
  <c r="J16" i="1"/>
  <c r="G39" i="1"/>
  <c r="E39" i="1"/>
  <c r="D39" i="1"/>
  <c r="N35" i="1"/>
  <c r="M35" i="1"/>
  <c r="K35" i="1"/>
  <c r="J35" i="1"/>
  <c r="H35" i="1"/>
  <c r="G35" i="1"/>
  <c r="E35" i="1"/>
  <c r="D35" i="1"/>
  <c r="N31" i="1"/>
  <c r="M31" i="1"/>
  <c r="K31" i="1"/>
  <c r="J31" i="1"/>
  <c r="H31" i="1"/>
  <c r="G31" i="1"/>
  <c r="E31" i="1"/>
  <c r="D31" i="1"/>
  <c r="N25" i="1"/>
  <c r="M25" i="1"/>
  <c r="K25" i="1"/>
  <c r="K24" i="1" s="1"/>
  <c r="J25" i="1"/>
  <c r="H25" i="1"/>
  <c r="H24" i="1" s="1"/>
  <c r="G25" i="1"/>
  <c r="E25" i="1"/>
  <c r="D25" i="1"/>
  <c r="N21" i="1"/>
  <c r="M21" i="1"/>
  <c r="K21" i="1"/>
  <c r="J21" i="1"/>
  <c r="H21" i="1"/>
  <c r="G21" i="1"/>
  <c r="E21" i="1"/>
  <c r="D21" i="1"/>
  <c r="N16" i="1"/>
  <c r="N13" i="1" s="1"/>
  <c r="K16" i="1"/>
  <c r="K13" i="1" s="1"/>
  <c r="H16" i="1"/>
  <c r="H13" i="1" s="1"/>
  <c r="G16" i="1"/>
  <c r="E16" i="1"/>
  <c r="E13" i="1" s="1"/>
  <c r="D16" i="1"/>
  <c r="N10" i="1"/>
  <c r="M10" i="1"/>
  <c r="K10" i="1"/>
  <c r="L10" i="1" s="1"/>
  <c r="J10" i="1"/>
  <c r="N6" i="1"/>
  <c r="N5" i="1" s="1"/>
  <c r="O5" i="1" s="1"/>
  <c r="M6" i="1"/>
  <c r="M5" i="1" s="1"/>
  <c r="K5" i="1"/>
  <c r="J6" i="1"/>
  <c r="J5" i="1" s="1"/>
  <c r="H6" i="1"/>
  <c r="H5" i="1" s="1"/>
  <c r="G5" i="1"/>
  <c r="E6" i="1"/>
  <c r="D6" i="1"/>
  <c r="D5" i="1" s="1"/>
  <c r="C7" i="1"/>
  <c r="F7" i="1" s="1"/>
  <c r="C8" i="1"/>
  <c r="F8" i="1" s="1"/>
  <c r="C9" i="1"/>
  <c r="F9" i="1" s="1"/>
  <c r="C11" i="1"/>
  <c r="O11" i="1" s="1"/>
  <c r="C12" i="1"/>
  <c r="O12" i="1" s="1"/>
  <c r="C14" i="1"/>
  <c r="O14" i="1" s="1"/>
  <c r="C16" i="1"/>
  <c r="C17" i="1"/>
  <c r="O17" i="1"/>
  <c r="C18" i="1"/>
  <c r="C19" i="1"/>
  <c r="L19" i="1" s="1"/>
  <c r="C20" i="1"/>
  <c r="C21" i="1"/>
  <c r="O21" i="1" s="1"/>
  <c r="C22" i="1"/>
  <c r="L22" i="1" s="1"/>
  <c r="C23" i="1"/>
  <c r="L23" i="1" s="1"/>
  <c r="C25" i="1"/>
  <c r="C26" i="1"/>
  <c r="C27" i="1"/>
  <c r="L27" i="1" s="1"/>
  <c r="C28" i="1"/>
  <c r="O28" i="1" s="1"/>
  <c r="C29" i="1"/>
  <c r="O29" i="1" s="1"/>
  <c r="C30" i="1"/>
  <c r="L30" i="1" s="1"/>
  <c r="C31" i="1"/>
  <c r="L31" i="1"/>
  <c r="C32" i="1"/>
  <c r="C33" i="1"/>
  <c r="O33" i="1" s="1"/>
  <c r="C34" i="1"/>
  <c r="C35" i="1"/>
  <c r="L35" i="1" s="1"/>
  <c r="C36" i="1"/>
  <c r="O36" i="1" s="1"/>
  <c r="C37" i="1"/>
  <c r="O37" i="1" s="1"/>
  <c r="C38" i="1"/>
  <c r="C41" i="1"/>
  <c r="O41" i="1" s="1"/>
  <c r="C42" i="1"/>
  <c r="C43" i="1"/>
  <c r="C44" i="1"/>
  <c r="L44" i="1" s="1"/>
  <c r="C45" i="1"/>
  <c r="L45" i="1" s="1"/>
  <c r="C46" i="1"/>
  <c r="O46" i="1"/>
  <c r="C47" i="1"/>
  <c r="C48" i="1"/>
  <c r="L48" i="1" s="1"/>
  <c r="B40" i="1"/>
  <c r="B39" i="1"/>
  <c r="C39" i="1"/>
  <c r="B24" i="1"/>
  <c r="C24" i="1"/>
  <c r="B13" i="1"/>
  <c r="C13" i="1"/>
  <c r="B10" i="1"/>
  <c r="C10" i="1"/>
  <c r="F10" i="1" s="1"/>
  <c r="B6" i="1"/>
  <c r="C6" i="1"/>
  <c r="E5" i="1"/>
  <c r="F46" i="1"/>
  <c r="I48" i="1"/>
  <c r="L46" i="1"/>
  <c r="O44" i="1"/>
  <c r="F44" i="1"/>
  <c r="I44" i="1"/>
  <c r="O48" i="1"/>
  <c r="F39" i="1"/>
  <c r="O10" i="1"/>
  <c r="I10" i="1"/>
  <c r="O47" i="1"/>
  <c r="L47" i="1"/>
  <c r="I47" i="1"/>
  <c r="O45" i="1"/>
  <c r="I45" i="1"/>
  <c r="F37" i="1"/>
  <c r="F33" i="1"/>
  <c r="F31" i="1"/>
  <c r="F29" i="1"/>
  <c r="F23" i="1"/>
  <c r="F11" i="1"/>
  <c r="I31" i="1"/>
  <c r="I23" i="1"/>
  <c r="I11" i="1"/>
  <c r="I7" i="1"/>
  <c r="L41" i="1"/>
  <c r="L37" i="1"/>
  <c r="L33" i="1"/>
  <c r="L29" i="1"/>
  <c r="L25" i="1"/>
  <c r="L17" i="1"/>
  <c r="L9" i="1"/>
  <c r="O35" i="1"/>
  <c r="O31" i="1"/>
  <c r="O27" i="1"/>
  <c r="O23" i="1"/>
  <c r="O19" i="1"/>
  <c r="O9" i="1"/>
  <c r="O42" i="1"/>
  <c r="L42" i="1"/>
  <c r="I42" i="1"/>
  <c r="C40" i="1"/>
  <c r="O38" i="1"/>
  <c r="L38" i="1"/>
  <c r="I38" i="1"/>
  <c r="L36" i="1"/>
  <c r="O34" i="1"/>
  <c r="L34" i="1"/>
  <c r="I34" i="1"/>
  <c r="O32" i="1"/>
  <c r="L32" i="1"/>
  <c r="I32" i="1"/>
  <c r="O30" i="1"/>
  <c r="I30" i="1"/>
  <c r="L28" i="1"/>
  <c r="O26" i="1"/>
  <c r="L26" i="1"/>
  <c r="I26" i="1"/>
  <c r="F26" i="1"/>
  <c r="O22" i="1"/>
  <c r="I22" i="1"/>
  <c r="O20" i="1"/>
  <c r="L20" i="1"/>
  <c r="I20" i="1"/>
  <c r="F20" i="1"/>
  <c r="O18" i="1"/>
  <c r="L18" i="1"/>
  <c r="I18" i="1"/>
  <c r="F18" i="1"/>
  <c r="O16" i="1"/>
  <c r="L14" i="1"/>
  <c r="I14" i="1"/>
  <c r="F14" i="1"/>
  <c r="L12" i="1"/>
  <c r="F12" i="1"/>
  <c r="L8" i="1"/>
  <c r="I6" i="1"/>
  <c r="O6" i="1"/>
  <c r="F47" i="1"/>
  <c r="F42" i="1"/>
  <c r="F38" i="1"/>
  <c r="F36" i="1"/>
  <c r="F34" i="1"/>
  <c r="F32" i="1"/>
  <c r="F28" i="1"/>
  <c r="F21" i="1"/>
  <c r="F17" i="1"/>
  <c r="I46" i="1"/>
  <c r="I37" i="1"/>
  <c r="I29" i="1"/>
  <c r="I21" i="1"/>
  <c r="I17" i="1"/>
  <c r="I9" i="1"/>
  <c r="L7" i="1"/>
  <c r="O7" i="1"/>
  <c r="G13" i="1"/>
  <c r="D13" i="1"/>
  <c r="B5" i="1"/>
  <c r="B4" i="1"/>
  <c r="C4" i="1"/>
  <c r="C5" i="1"/>
  <c r="O40" i="1"/>
  <c r="L40" i="1"/>
  <c r="I40" i="1"/>
  <c r="F40" i="1"/>
  <c r="O15" i="1"/>
  <c r="L15" i="1"/>
  <c r="I15" i="1"/>
  <c r="F15" i="1"/>
  <c r="J13" i="1"/>
  <c r="O13" i="1"/>
  <c r="N24" i="1" l="1"/>
  <c r="N4" i="1" s="1"/>
  <c r="O4" i="1" s="1"/>
  <c r="O25" i="1"/>
  <c r="M24" i="1"/>
  <c r="M4" i="1" s="1"/>
  <c r="E24" i="1"/>
  <c r="E4" i="1" s="1"/>
  <c r="F4" i="1" s="1"/>
  <c r="D24" i="1"/>
  <c r="D4" i="1" s="1"/>
  <c r="F24" i="1"/>
  <c r="J24" i="1"/>
  <c r="J4" i="1" s="1"/>
  <c r="G24" i="1"/>
  <c r="I16" i="1"/>
  <c r="I5" i="1"/>
  <c r="L11" i="1"/>
  <c r="I25" i="1"/>
  <c r="I33" i="1"/>
  <c r="I41" i="1"/>
  <c r="F25" i="1"/>
  <c r="F30" i="1"/>
  <c r="F45" i="1"/>
  <c r="I8" i="1"/>
  <c r="O8" i="1"/>
  <c r="I12" i="1"/>
  <c r="L16" i="1"/>
  <c r="F22" i="1"/>
  <c r="I28" i="1"/>
  <c r="I36" i="1"/>
  <c r="L21" i="1"/>
  <c r="I19" i="1"/>
  <c r="I27" i="1"/>
  <c r="I35" i="1"/>
  <c r="F19" i="1"/>
  <c r="F27" i="1"/>
  <c r="F35" i="1"/>
  <c r="F41" i="1"/>
  <c r="F48" i="1"/>
  <c r="L39" i="1"/>
  <c r="L24" i="1"/>
  <c r="L13" i="1"/>
  <c r="K4" i="1"/>
  <c r="L4" i="1" s="1"/>
  <c r="L5" i="1"/>
  <c r="L6" i="1"/>
  <c r="H4" i="1"/>
  <c r="I4" i="1" s="1"/>
  <c r="I13" i="1"/>
  <c r="G4" i="1"/>
  <c r="F5" i="1"/>
  <c r="F6" i="1"/>
  <c r="I24" i="1"/>
  <c r="O39" i="1"/>
  <c r="I39" i="1"/>
  <c r="F13" i="1"/>
  <c r="F16" i="1"/>
  <c r="O24" i="1" l="1"/>
</calcChain>
</file>

<file path=xl/sharedStrings.xml><?xml version="1.0" encoding="utf-8"?>
<sst xmlns="http://schemas.openxmlformats.org/spreadsheetml/2006/main" count="70" uniqueCount="59">
  <si>
    <t>Wnioski o dofinansowanie zatwierdzone do dofinansowania</t>
  </si>
  <si>
    <t>Oś/Działanie/Poddziałanie</t>
  </si>
  <si>
    <t xml:space="preserve">Liczba </t>
  </si>
  <si>
    <t>% alokacji</t>
  </si>
  <si>
    <t>Liczba</t>
  </si>
  <si>
    <t>Dofinansowanie UE (w PLN)</t>
  </si>
  <si>
    <t>1.1.1 Badania przemysłowe i prace rozwojowe realizowane przez przedsiębiorstwa</t>
  </si>
  <si>
    <t>1.1.2 Prace B+R związane z wytworzeniem instalacji pilotażowej/demonstracyjnej</t>
  </si>
  <si>
    <t>1.2 Sektorowe programy B+R</t>
  </si>
  <si>
    <t>1.3 Prace B+R finansowane z udziałem funduszy kapitałowych</t>
  </si>
  <si>
    <t>1.3.2 Publiczno-prywatne wsparcie prowadzenia prac badawczo-rozwojowych z udziałem funduszy kapitałowych - BRIdge VC</t>
  </si>
  <si>
    <t>2.1 Wsparcie inwestycji w infrastrukturę B+R przedsiębiorstw</t>
  </si>
  <si>
    <t>2.2 Otwarte innowacje - wspieranie transferu technologii</t>
  </si>
  <si>
    <t>2.3 Proinnowacyjne usługi dla przedsiębiorstw</t>
  </si>
  <si>
    <t>2.3.1 Proinnowacyjne usługi IOB dla MŚP</t>
  </si>
  <si>
    <t>2.3.2 Bony na innowacje dla MŚP</t>
  </si>
  <si>
    <t>2.3.3 Umiędzynarodowienie Krajowych Klastrów Kluczowych</t>
  </si>
  <si>
    <t>2.3.4 Ochrona własności przemysłowej</t>
  </si>
  <si>
    <t>2.4 Współpraca w ramach krajowego systemu innowacji</t>
  </si>
  <si>
    <t>2.4.1 Centrum analiz i pilotaży nowych instrumentów - inno_LAB</t>
  </si>
  <si>
    <t>2.4.2 Monitoring Krajowej Inteligentnej Specjalizacji</t>
  </si>
  <si>
    <t>3.1 Finansowanie innowacyjnej działalności MŚP z wykorzystaniem kapitału podwyższonego ryzyka</t>
  </si>
  <si>
    <t>3.1.1 Inwestycje w innowacyjne start-upy - Starter</t>
  </si>
  <si>
    <t>3.1.2 Inwestycje grupowe aniołów biznesu w MŚP</t>
  </si>
  <si>
    <t>3.1.3 Fundusz Pożyczkowy Innowacji</t>
  </si>
  <si>
    <t>3.1.4 KOFFI - Konkurencyjny Ogólnopolski Fundusz Funduszy Innowacyjnych</t>
  </si>
  <si>
    <t>3.1.5 Wsparcie MŚP w dostępie do rynku kapitałowego - 4 Stock</t>
  </si>
  <si>
    <t>3.2 Wsparcie wdrożeń wyników prac B+R</t>
  </si>
  <si>
    <t>3.2.1 Badania na rynek</t>
  </si>
  <si>
    <t>3.2.2 Kredyt na innowacje technologiczne</t>
  </si>
  <si>
    <t>3.2.3 Fundusz gwarancyjny wsparcia innowacyjnych przedsiębiorstw</t>
  </si>
  <si>
    <t>3.3 Wsparcie promocji oraz internacjonalizacji innowacyjnych przedsiębiorstw</t>
  </si>
  <si>
    <t>3.3.1 Polskie Mosty Technologiczne</t>
  </si>
  <si>
    <t>3.3.2 Marka Polskiej Gospodarki - Brand</t>
  </si>
  <si>
    <t>3.3.3 Wsparcie MŚP w promocji marek produktowych - Go to Brand</t>
  </si>
  <si>
    <t>4.1.1 Strategiczne programy badawcze dla gospodarki</t>
  </si>
  <si>
    <t>4.1.2 Regionalne agendy naukowo-badawcze</t>
  </si>
  <si>
    <t>4.1.3 Programy badawcze wirtualnych instytutów</t>
  </si>
  <si>
    <t>4.1.4 Projekty aplikacyjne</t>
  </si>
  <si>
    <t>4.3 Międzynarodowe Agendy Badawcze</t>
  </si>
  <si>
    <t>1.1 Projekty B+R przedsiębiorstw</t>
  </si>
  <si>
    <t>1. Wsparcie prowadzenia prac B+R przez przedsiębiorstwa</t>
  </si>
  <si>
    <t>2. Wsparcie otoczenia i potencjału przedsiębiorstw do prowadzenia działalności B+R+I</t>
  </si>
  <si>
    <t>3. Wsparcie innowacji w przedsiębiorstwach</t>
  </si>
  <si>
    <t>4. Zwiększenie potencjału naukowo-badawczego</t>
  </si>
  <si>
    <t>4.1: Badania naukowe i prace rozwojowe</t>
  </si>
  <si>
    <t>5. Pomoc techniczna</t>
  </si>
  <si>
    <t>4.2 Rozwój nowoczesnej infrastruktury badawczej sektora nauki</t>
  </si>
  <si>
    <t>4.4 Zwiększenie potencjału kadrowego sektora B+R</t>
  </si>
  <si>
    <t>Kurs euro</t>
  </si>
  <si>
    <t>ŁĄCZNIE PO IR</t>
  </si>
  <si>
    <t>Zawarte umowy o dofinansowanie</t>
  </si>
  <si>
    <t>Alokacja PO IR 
w PLN</t>
  </si>
  <si>
    <t>Alokacja PO IR 
w EURO</t>
  </si>
  <si>
    <t>-</t>
  </si>
  <si>
    <t>1.3.1 Wsparcie projektów badawczo-rozwojowych 
w fazie preseeed przez fundusze typu proof of concept - BRIdge Alfa</t>
  </si>
  <si>
    <t>Wnioski o płatność (przekazane do certyfikacji)</t>
  </si>
  <si>
    <t>Wnioski o dofinansowanie po pozytywnej ocenie formalnej</t>
  </si>
  <si>
    <t>Postęp finansowy w ramach Programu Operacyjnego Inteligentny Rozwój 2014-2020 
Stan na dzień 31.12.2016 r. wg danych z SL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</si>
</sst>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2F7E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4" applyNumberFormat="0" applyAlignment="0" applyProtection="0"/>
    <xf numFmtId="0" fontId="4" fillId="27" borderId="15" applyNumberFormat="0" applyAlignment="0" applyProtection="0"/>
    <xf numFmtId="0" fontId="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29" borderId="17" applyNumberFormat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27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1" borderId="22" applyNumberFormat="0" applyFont="0" applyAlignment="0" applyProtection="0"/>
    <xf numFmtId="0" fontId="19" fillId="32" borderId="0" applyNumberFormat="0" applyBorder="0" applyAlignment="0" applyProtection="0"/>
  </cellStyleXfs>
  <cellXfs count="83">
    <xf numFmtId="0" fontId="0" fillId="0" borderId="0" xfId="0"/>
    <xf numFmtId="0" fontId="8" fillId="33" borderId="1" xfId="26" applyFont="1" applyFill="1" applyBorder="1" applyAlignment="1">
      <alignment vertical="center" wrapText="1"/>
    </xf>
    <xf numFmtId="4" fontId="0" fillId="0" borderId="0" xfId="0" applyNumberFormat="1"/>
    <xf numFmtId="0" fontId="0" fillId="0" borderId="0" xfId="0" applyFill="1"/>
    <xf numFmtId="0" fontId="15" fillId="0" borderId="0" xfId="0" applyFont="1"/>
    <xf numFmtId="0" fontId="20" fillId="0" borderId="0" xfId="0" applyFont="1"/>
    <xf numFmtId="0" fontId="15" fillId="0" borderId="0" xfId="0" applyFont="1" applyFill="1"/>
    <xf numFmtId="4" fontId="0" fillId="34" borderId="0" xfId="0" applyNumberFormat="1" applyFont="1" applyFill="1" applyBorder="1"/>
    <xf numFmtId="0" fontId="0" fillId="34" borderId="0" xfId="0" applyFont="1" applyFill="1" applyBorder="1"/>
    <xf numFmtId="0" fontId="15" fillId="34" borderId="0" xfId="0" applyFont="1" applyFill="1"/>
    <xf numFmtId="0" fontId="22" fillId="0" borderId="0" xfId="0" applyFont="1" applyAlignment="1">
      <alignment horizontal="right"/>
    </xf>
    <xf numFmtId="0" fontId="0" fillId="35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0" fillId="35" borderId="3" xfId="0" applyFill="1" applyBorder="1" applyAlignment="1">
      <alignment horizontal="left" vertical="center" wrapText="1"/>
    </xf>
    <xf numFmtId="0" fontId="23" fillId="35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34" borderId="0" xfId="0" applyFill="1" applyBorder="1"/>
    <xf numFmtId="10" fontId="24" fillId="34" borderId="0" xfId="0" applyNumberFormat="1" applyFont="1" applyFill="1" applyBorder="1"/>
    <xf numFmtId="10" fontId="0" fillId="34" borderId="0" xfId="0" applyNumberFormat="1" applyFont="1" applyFill="1"/>
    <xf numFmtId="4" fontId="0" fillId="34" borderId="0" xfId="0" applyNumberFormat="1" applyFill="1" applyBorder="1"/>
    <xf numFmtId="4" fontId="26" fillId="33" borderId="9" xfId="26" applyNumberFormat="1" applyFont="1" applyFill="1" applyBorder="1" applyAlignment="1">
      <alignment horizontal="center" vertical="center" wrapText="1"/>
    </xf>
    <xf numFmtId="0" fontId="26" fillId="33" borderId="9" xfId="26" applyFont="1" applyFill="1" applyBorder="1" applyAlignment="1">
      <alignment horizontal="center" vertical="center" wrapText="1"/>
    </xf>
    <xf numFmtId="0" fontId="26" fillId="33" borderId="10" xfId="26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wrapText="1"/>
    </xf>
    <xf numFmtId="0" fontId="15" fillId="37" borderId="5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0" fillId="35" borderId="8" xfId="0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center" vertical="center" wrapText="1"/>
    </xf>
    <xf numFmtId="4" fontId="28" fillId="36" borderId="12" xfId="0" applyNumberFormat="1" applyFont="1" applyFill="1" applyBorder="1" applyAlignment="1">
      <alignment horizontal="right" vertical="center"/>
    </xf>
    <xf numFmtId="10" fontId="28" fillId="36" borderId="12" xfId="0" applyNumberFormat="1" applyFont="1" applyFill="1" applyBorder="1" applyAlignment="1">
      <alignment horizontal="right" vertical="center"/>
    </xf>
    <xf numFmtId="10" fontId="28" fillId="36" borderId="13" xfId="0" applyNumberFormat="1" applyFont="1" applyFill="1" applyBorder="1" applyAlignment="1">
      <alignment horizontal="right" vertical="center"/>
    </xf>
    <xf numFmtId="4" fontId="15" fillId="37" borderId="6" xfId="0" applyNumberFormat="1" applyFont="1" applyFill="1" applyBorder="1" applyAlignment="1">
      <alignment horizontal="right" vertical="center"/>
    </xf>
    <xf numFmtId="10" fontId="15" fillId="37" borderId="6" xfId="0" applyNumberFormat="1" applyFont="1" applyFill="1" applyBorder="1" applyAlignment="1">
      <alignment horizontal="right" vertical="center"/>
    </xf>
    <xf numFmtId="10" fontId="15" fillId="37" borderId="7" xfId="0" applyNumberFormat="1" applyFont="1" applyFill="1" applyBorder="1" applyAlignment="1">
      <alignment horizontal="right" vertical="center"/>
    </xf>
    <xf numFmtId="4" fontId="21" fillId="35" borderId="2" xfId="0" applyNumberFormat="1" applyFont="1" applyFill="1" applyBorder="1" applyAlignment="1">
      <alignment horizontal="right" vertical="center"/>
    </xf>
    <xf numFmtId="4" fontId="0" fillId="35" borderId="2" xfId="0" applyNumberFormat="1" applyFont="1" applyFill="1" applyBorder="1" applyAlignment="1">
      <alignment horizontal="right" vertical="center"/>
    </xf>
    <xf numFmtId="10" fontId="0" fillId="35" borderId="2" xfId="0" applyNumberFormat="1" applyFont="1" applyFill="1" applyBorder="1" applyAlignment="1">
      <alignment horizontal="right" vertical="center"/>
    </xf>
    <xf numFmtId="10" fontId="0" fillId="35" borderId="4" xfId="0" applyNumberFormat="1" applyFont="1" applyFill="1" applyBorder="1" applyAlignment="1">
      <alignment horizontal="right" vertical="center"/>
    </xf>
    <xf numFmtId="4" fontId="21" fillId="0" borderId="2" xfId="0" applyNumberFormat="1" applyFont="1" applyBorder="1" applyAlignment="1">
      <alignment horizontal="right" vertical="center"/>
    </xf>
    <xf numFmtId="4" fontId="21" fillId="34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10" fontId="0" fillId="34" borderId="2" xfId="0" applyNumberFormat="1" applyFont="1" applyFill="1" applyBorder="1" applyAlignment="1">
      <alignment horizontal="right" vertical="center"/>
    </xf>
    <xf numFmtId="10" fontId="0" fillId="34" borderId="4" xfId="0" applyNumberFormat="1" applyFont="1" applyFill="1" applyBorder="1" applyAlignment="1">
      <alignment horizontal="right" vertical="center"/>
    </xf>
    <xf numFmtId="4" fontId="0" fillId="35" borderId="2" xfId="0" applyNumberFormat="1" applyFill="1" applyBorder="1" applyAlignment="1">
      <alignment horizontal="right" vertical="center"/>
    </xf>
    <xf numFmtId="4" fontId="21" fillId="0" borderId="9" xfId="0" applyNumberFormat="1" applyFont="1" applyBorder="1" applyAlignment="1">
      <alignment horizontal="right" vertical="center"/>
    </xf>
    <xf numFmtId="4" fontId="21" fillId="34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10" fontId="0" fillId="34" borderId="9" xfId="0" applyNumberFormat="1" applyFont="1" applyFill="1" applyBorder="1" applyAlignment="1">
      <alignment horizontal="right" vertical="center"/>
    </xf>
    <xf numFmtId="10" fontId="0" fillId="34" borderId="10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21" fillId="35" borderId="9" xfId="0" applyNumberFormat="1" applyFont="1" applyFill="1" applyBorder="1" applyAlignment="1">
      <alignment horizontal="right" vertical="center"/>
    </xf>
    <xf numFmtId="4" fontId="0" fillId="35" borderId="9" xfId="0" applyNumberFormat="1" applyFill="1" applyBorder="1" applyAlignment="1">
      <alignment horizontal="right" vertical="center"/>
    </xf>
    <xf numFmtId="10" fontId="0" fillId="35" borderId="9" xfId="0" applyNumberFormat="1" applyFont="1" applyFill="1" applyBorder="1" applyAlignment="1">
      <alignment horizontal="right" vertical="center"/>
    </xf>
    <xf numFmtId="10" fontId="0" fillId="35" borderId="10" xfId="0" applyNumberFormat="1" applyFont="1" applyFill="1" applyBorder="1" applyAlignment="1">
      <alignment horizontal="right" vertical="center"/>
    </xf>
    <xf numFmtId="4" fontId="15" fillId="37" borderId="12" xfId="0" applyNumberFormat="1" applyFont="1" applyFill="1" applyBorder="1" applyAlignment="1">
      <alignment horizontal="right" vertical="center"/>
    </xf>
    <xf numFmtId="10" fontId="15" fillId="37" borderId="12" xfId="0" applyNumberFormat="1" applyFont="1" applyFill="1" applyBorder="1" applyAlignment="1">
      <alignment horizontal="right" vertical="center"/>
    </xf>
    <xf numFmtId="10" fontId="15" fillId="37" borderId="13" xfId="0" applyNumberFormat="1" applyFont="1" applyFill="1" applyBorder="1" applyAlignment="1">
      <alignment horizontal="right" vertical="center"/>
    </xf>
    <xf numFmtId="3" fontId="26" fillId="33" borderId="9" xfId="26" applyNumberFormat="1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horizontal="right" vertical="center"/>
    </xf>
    <xf numFmtId="3" fontId="15" fillId="37" borderId="6" xfId="0" applyNumberFormat="1" applyFont="1" applyFill="1" applyBorder="1" applyAlignment="1">
      <alignment horizontal="right" vertical="center"/>
    </xf>
    <xf numFmtId="3" fontId="0" fillId="35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35" borderId="2" xfId="0" applyNumberFormat="1" applyFill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35" borderId="9" xfId="0" applyNumberFormat="1" applyFill="1" applyBorder="1" applyAlignment="1">
      <alignment horizontal="right" vertical="center"/>
    </xf>
    <xf numFmtId="3" fontId="15" fillId="37" borderId="12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34" borderId="0" xfId="0" applyNumberFormat="1" applyFill="1" applyBorder="1"/>
    <xf numFmtId="3" fontId="26" fillId="33" borderId="9" xfId="26" applyNumberFormat="1" applyFont="1" applyFill="1" applyBorder="1" applyAlignment="1">
      <alignment horizontal="center" vertical="center"/>
    </xf>
    <xf numFmtId="10" fontId="15" fillId="34" borderId="0" xfId="0" applyNumberFormat="1" applyFont="1" applyFill="1"/>
    <xf numFmtId="10" fontId="15" fillId="0" borderId="0" xfId="0" applyNumberFormat="1" applyFont="1" applyFill="1"/>
    <xf numFmtId="0" fontId="25" fillId="33" borderId="5" xfId="26" applyFont="1" applyFill="1" applyBorder="1" applyAlignment="1">
      <alignment horizontal="center" vertical="center" wrapText="1"/>
    </xf>
    <xf numFmtId="0" fontId="25" fillId="33" borderId="6" xfId="26" applyFont="1" applyFill="1" applyBorder="1" applyAlignment="1">
      <alignment horizontal="center" vertical="center"/>
    </xf>
    <xf numFmtId="0" fontId="25" fillId="33" borderId="7" xfId="26" applyFont="1" applyFill="1" applyBorder="1" applyAlignment="1">
      <alignment horizontal="center" vertical="center"/>
    </xf>
    <xf numFmtId="4" fontId="26" fillId="33" borderId="2" xfId="26" applyNumberFormat="1" applyFont="1" applyFill="1" applyBorder="1" applyAlignment="1">
      <alignment horizontal="center" vertical="center" wrapText="1"/>
    </xf>
    <xf numFmtId="0" fontId="26" fillId="33" borderId="2" xfId="26" applyFont="1" applyFill="1" applyBorder="1" applyAlignment="1">
      <alignment horizontal="center" vertical="center" wrapText="1"/>
    </xf>
    <xf numFmtId="0" fontId="26" fillId="33" borderId="4" xfId="26" applyFont="1" applyFill="1" applyBorder="1" applyAlignment="1">
      <alignment horizontal="center" vertical="center" wrapText="1"/>
    </xf>
    <xf numFmtId="0" fontId="26" fillId="33" borderId="3" xfId="26" applyFont="1" applyFill="1" applyBorder="1" applyAlignment="1">
      <alignment horizontal="center" vertical="center" wrapText="1"/>
    </xf>
    <xf numFmtId="0" fontId="26" fillId="33" borderId="8" xfId="26" applyFont="1" applyFill="1" applyBorder="1" applyAlignment="1">
      <alignment horizontal="center" vertical="center" wrapText="1"/>
    </xf>
    <xf numFmtId="4" fontId="26" fillId="33" borderId="9" xfId="26" applyNumberFormat="1" applyFont="1" applyFill="1" applyBorder="1" applyAlignment="1">
      <alignment horizontal="center" vertical="center" wrapText="1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 2" xfId="2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Obliczenia" xfId="36" builtinId="22" customBuiltin="1"/>
    <cellStyle name="Odwiedzone hiperłącze 2" xfId="37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R38" sqref="R38"/>
    </sheetView>
  </sheetViews>
  <sheetFormatPr defaultRowHeight="15" x14ac:dyDescent="0.25"/>
  <cols>
    <col min="1" max="1" width="48" customWidth="1"/>
    <col min="2" max="2" width="18" customWidth="1"/>
    <col min="3" max="3" width="19.28515625" style="8" customWidth="1"/>
    <col min="4" max="4" width="9.140625" style="69"/>
    <col min="5" max="5" width="19.5703125" style="2" customWidth="1"/>
    <col min="6" max="6" width="10.85546875" style="18" bestFit="1" customWidth="1"/>
    <col min="7" max="7" width="9.140625" style="69"/>
    <col min="8" max="8" width="18.5703125" style="2" customWidth="1"/>
    <col min="9" max="9" width="10.85546875" style="18" bestFit="1" customWidth="1"/>
    <col min="10" max="10" width="9.140625" style="69"/>
    <col min="11" max="11" width="17.7109375" style="2" customWidth="1"/>
    <col min="12" max="12" width="10.85546875" style="18" bestFit="1" customWidth="1"/>
    <col min="13" max="13" width="9.140625" style="69"/>
    <col min="14" max="14" width="17.28515625" style="2" customWidth="1"/>
    <col min="15" max="15" width="10.85546875" style="18" bestFit="1" customWidth="1"/>
    <col min="18" max="18" width="11.28515625" bestFit="1" customWidth="1"/>
  </cols>
  <sheetData>
    <row r="1" spans="1:26" ht="42" customHeight="1" x14ac:dyDescent="0.25">
      <c r="A1" s="74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26" ht="34.5" customHeight="1" x14ac:dyDescent="0.25">
      <c r="A2" s="80" t="s">
        <v>1</v>
      </c>
      <c r="B2" s="77" t="s">
        <v>53</v>
      </c>
      <c r="C2" s="77" t="s">
        <v>52</v>
      </c>
      <c r="D2" s="77" t="s">
        <v>57</v>
      </c>
      <c r="E2" s="77"/>
      <c r="F2" s="77"/>
      <c r="G2" s="77" t="s">
        <v>0</v>
      </c>
      <c r="H2" s="77"/>
      <c r="I2" s="77"/>
      <c r="J2" s="78" t="s">
        <v>51</v>
      </c>
      <c r="K2" s="78"/>
      <c r="L2" s="78"/>
      <c r="M2" s="78" t="s">
        <v>56</v>
      </c>
      <c r="N2" s="78"/>
      <c r="O2" s="79"/>
    </row>
    <row r="3" spans="1:26" ht="45" customHeight="1" thickBot="1" x14ac:dyDescent="0.3">
      <c r="A3" s="81"/>
      <c r="B3" s="82"/>
      <c r="C3" s="82"/>
      <c r="D3" s="58" t="s">
        <v>2</v>
      </c>
      <c r="E3" s="20" t="s">
        <v>5</v>
      </c>
      <c r="F3" s="21" t="s">
        <v>3</v>
      </c>
      <c r="G3" s="58" t="s">
        <v>4</v>
      </c>
      <c r="H3" s="20" t="s">
        <v>5</v>
      </c>
      <c r="I3" s="21" t="s">
        <v>3</v>
      </c>
      <c r="J3" s="71" t="s">
        <v>4</v>
      </c>
      <c r="K3" s="20" t="s">
        <v>5</v>
      </c>
      <c r="L3" s="21" t="s">
        <v>3</v>
      </c>
      <c r="M3" s="58" t="s">
        <v>2</v>
      </c>
      <c r="N3" s="20" t="s">
        <v>5</v>
      </c>
      <c r="O3" s="22" t="s">
        <v>3</v>
      </c>
      <c r="Z3" s="1"/>
    </row>
    <row r="4" spans="1:26" s="9" customFormat="1" ht="43.5" customHeight="1" thickBot="1" x14ac:dyDescent="0.3">
      <c r="A4" s="23" t="s">
        <v>50</v>
      </c>
      <c r="B4" s="28">
        <f>B5+B13+B24+B39+B48</f>
        <v>8613929014</v>
      </c>
      <c r="C4" s="28">
        <f t="shared" ref="C4:C14" si="0">B4*$B$49</f>
        <v>38158844139.118599</v>
      </c>
      <c r="D4" s="59">
        <f>D5+D13+D24+D39+D48</f>
        <v>6928</v>
      </c>
      <c r="E4" s="28">
        <f>E5+E13+E24+E39+E48</f>
        <v>42876241516.25</v>
      </c>
      <c r="F4" s="29">
        <f>E4/C4</f>
        <v>1.123625269149475</v>
      </c>
      <c r="G4" s="59">
        <f>G5+G13+G24+G39+G48</f>
        <v>1623</v>
      </c>
      <c r="H4" s="28">
        <f>H5+H13+H24+H39+H48</f>
        <v>12409412525.59</v>
      </c>
      <c r="I4" s="29">
        <f>H4/C4</f>
        <v>0.32520409895928876</v>
      </c>
      <c r="J4" s="59">
        <f>J5+J13+J24+J39+J48</f>
        <v>964</v>
      </c>
      <c r="K4" s="28">
        <f>K5+K13+K24+K39+K48</f>
        <v>9237041750.3299999</v>
      </c>
      <c r="L4" s="29">
        <f>K4/C4</f>
        <v>0.242068174723894</v>
      </c>
      <c r="M4" s="59">
        <f>M5+M13+M24+M39+M48</f>
        <v>1109</v>
      </c>
      <c r="N4" s="28">
        <f>N5+N13+N24+N39+N48</f>
        <v>1080721185.9000001</v>
      </c>
      <c r="O4" s="30">
        <f>N4/C4</f>
        <v>2.8321643652515594E-2</v>
      </c>
      <c r="S4" s="72"/>
    </row>
    <row r="5" spans="1:26" s="6" customFormat="1" ht="30" x14ac:dyDescent="0.25">
      <c r="A5" s="24" t="s">
        <v>41</v>
      </c>
      <c r="B5" s="31">
        <f>B10+B9+B6</f>
        <v>3849931178</v>
      </c>
      <c r="C5" s="31">
        <f t="shared" si="0"/>
        <v>17054810125.422199</v>
      </c>
      <c r="D5" s="60">
        <f>D6+D9+D10</f>
        <v>3319</v>
      </c>
      <c r="E5" s="31">
        <f>E6+E9+E10</f>
        <v>23590446383.840004</v>
      </c>
      <c r="F5" s="32">
        <f t="shared" ref="F5:F48" si="1">E5/C5</f>
        <v>1.3832136629111849</v>
      </c>
      <c r="G5" s="60">
        <f>G6+G9+G10</f>
        <v>576</v>
      </c>
      <c r="H5" s="31">
        <f>H6+H9+H10</f>
        <v>3959048619.4200001</v>
      </c>
      <c r="I5" s="32">
        <f t="shared" ref="I5:I48" si="2">H5/C5</f>
        <v>0.23213677492184875</v>
      </c>
      <c r="J5" s="60">
        <f>J6+J9+J10</f>
        <v>368</v>
      </c>
      <c r="K5" s="31">
        <f>K6+K9+K10</f>
        <v>2472549853.0900002</v>
      </c>
      <c r="L5" s="32">
        <f t="shared" ref="L5:L48" si="3">K5/C5</f>
        <v>0.14497668604380262</v>
      </c>
      <c r="M5" s="60">
        <f>M6+M9+M10</f>
        <v>956</v>
      </c>
      <c r="N5" s="31">
        <f>N6+N9+N10</f>
        <v>259821514.88</v>
      </c>
      <c r="O5" s="33">
        <f t="shared" ref="O5:O48" si="4">N5/C5</f>
        <v>1.5234500587767054E-2</v>
      </c>
      <c r="S5" s="73"/>
    </row>
    <row r="6" spans="1:26" s="3" customFormat="1" x14ac:dyDescent="0.25">
      <c r="A6" s="11" t="s">
        <v>40</v>
      </c>
      <c r="B6" s="34">
        <f>B7+B8</f>
        <v>2536946819</v>
      </c>
      <c r="C6" s="34">
        <f t="shared" si="0"/>
        <v>11238420713.4881</v>
      </c>
      <c r="D6" s="61">
        <f>D7+D8</f>
        <v>3004</v>
      </c>
      <c r="E6" s="35">
        <f>E7+E8</f>
        <v>20028424300.400002</v>
      </c>
      <c r="F6" s="36">
        <f t="shared" si="1"/>
        <v>1.7821386839845155</v>
      </c>
      <c r="G6" s="61">
        <f>G7+G8</f>
        <v>402</v>
      </c>
      <c r="H6" s="35">
        <f>H7+H8</f>
        <v>2271948156.77</v>
      </c>
      <c r="I6" s="36">
        <f t="shared" si="2"/>
        <v>0.20215902346877429</v>
      </c>
      <c r="J6" s="61">
        <f>J7+J8</f>
        <v>317</v>
      </c>
      <c r="K6" s="35">
        <f>K7+K8</f>
        <v>1733022557.1099999</v>
      </c>
      <c r="L6" s="36">
        <f t="shared" si="3"/>
        <v>0.15420516826088074</v>
      </c>
      <c r="M6" s="61">
        <f>M7+M8</f>
        <v>899</v>
      </c>
      <c r="N6" s="35">
        <f>N7+N8</f>
        <v>142387472.53</v>
      </c>
      <c r="O6" s="37">
        <f t="shared" si="4"/>
        <v>1.2669704770805541E-2</v>
      </c>
    </row>
    <row r="7" spans="1:26" s="5" customFormat="1" ht="30" customHeight="1" x14ac:dyDescent="0.25">
      <c r="A7" s="12" t="s">
        <v>6</v>
      </c>
      <c r="B7" s="38">
        <v>1879958563</v>
      </c>
      <c r="C7" s="39">
        <f t="shared" si="0"/>
        <v>8328028438.2336998</v>
      </c>
      <c r="D7" s="62">
        <v>2729</v>
      </c>
      <c r="E7" s="40">
        <v>16868869118.9</v>
      </c>
      <c r="F7" s="41">
        <f t="shared" si="1"/>
        <v>2.0255537362787557</v>
      </c>
      <c r="G7" s="62">
        <v>346</v>
      </c>
      <c r="H7" s="40">
        <v>1658937792.01</v>
      </c>
      <c r="I7" s="41">
        <f t="shared" si="2"/>
        <v>0.19919934283531887</v>
      </c>
      <c r="J7" s="62">
        <v>267</v>
      </c>
      <c r="K7" s="40">
        <v>1213419464.8599999</v>
      </c>
      <c r="L7" s="41">
        <f t="shared" si="3"/>
        <v>0.14570308853524463</v>
      </c>
      <c r="M7" s="62">
        <v>812</v>
      </c>
      <c r="N7" s="40">
        <v>123818878.56999999</v>
      </c>
      <c r="O7" s="42">
        <f t="shared" si="4"/>
        <v>1.486773003818667E-2</v>
      </c>
    </row>
    <row r="8" spans="1:26" s="5" customFormat="1" ht="31.5" customHeight="1" x14ac:dyDescent="0.25">
      <c r="A8" s="12" t="s">
        <v>7</v>
      </c>
      <c r="B8" s="38">
        <v>656988256</v>
      </c>
      <c r="C8" s="39">
        <f t="shared" si="0"/>
        <v>2910392275.2543998</v>
      </c>
      <c r="D8" s="62">
        <v>275</v>
      </c>
      <c r="E8" s="40">
        <v>3159555181.5</v>
      </c>
      <c r="F8" s="41">
        <f t="shared" si="1"/>
        <v>1.0856114511999317</v>
      </c>
      <c r="G8" s="62">
        <v>56</v>
      </c>
      <c r="H8" s="40">
        <v>613010364.75999999</v>
      </c>
      <c r="I8" s="41">
        <f t="shared" si="2"/>
        <v>0.21062808954384551</v>
      </c>
      <c r="J8" s="62">
        <v>50</v>
      </c>
      <c r="K8" s="40">
        <v>519603092.25</v>
      </c>
      <c r="L8" s="41">
        <f t="shared" si="3"/>
        <v>0.17853369687238504</v>
      </c>
      <c r="M8" s="62">
        <v>87</v>
      </c>
      <c r="N8" s="40">
        <v>18568593.960000001</v>
      </c>
      <c r="O8" s="42">
        <f t="shared" si="4"/>
        <v>6.3801000703167772E-3</v>
      </c>
    </row>
    <row r="9" spans="1:26" s="3" customFormat="1" ht="17.25" customHeight="1" x14ac:dyDescent="0.25">
      <c r="A9" s="13" t="s">
        <v>8</v>
      </c>
      <c r="B9" s="34">
        <v>874984359</v>
      </c>
      <c r="C9" s="34">
        <f t="shared" si="0"/>
        <v>3876093211.9341002</v>
      </c>
      <c r="D9" s="63">
        <v>224</v>
      </c>
      <c r="E9" s="43">
        <v>1116778615.04</v>
      </c>
      <c r="F9" s="36">
        <f t="shared" si="1"/>
        <v>0.2881196488261818</v>
      </c>
      <c r="G9" s="63">
        <v>154</v>
      </c>
      <c r="H9" s="43">
        <v>808110462.64999998</v>
      </c>
      <c r="I9" s="36">
        <f t="shared" si="2"/>
        <v>0.20848581766865393</v>
      </c>
      <c r="J9" s="63">
        <v>50</v>
      </c>
      <c r="K9" s="43">
        <v>296537295.98000002</v>
      </c>
      <c r="L9" s="36">
        <f t="shared" si="3"/>
        <v>7.6504170505237487E-2</v>
      </c>
      <c r="M9" s="63">
        <v>55</v>
      </c>
      <c r="N9" s="43">
        <v>6686542.3499999996</v>
      </c>
      <c r="O9" s="37">
        <f t="shared" si="4"/>
        <v>1.7250726400007126E-3</v>
      </c>
    </row>
    <row r="10" spans="1:26" ht="32.25" customHeight="1" x14ac:dyDescent="0.25">
      <c r="A10" s="13" t="s">
        <v>9</v>
      </c>
      <c r="B10" s="34">
        <f>B11+B12</f>
        <v>438000000</v>
      </c>
      <c r="C10" s="34">
        <f t="shared" si="0"/>
        <v>1940296200</v>
      </c>
      <c r="D10" s="63">
        <f>D11+D12</f>
        <v>91</v>
      </c>
      <c r="E10" s="43">
        <f>E11+E12</f>
        <v>2445243468.4000001</v>
      </c>
      <c r="F10" s="36">
        <f t="shared" si="1"/>
        <v>1.2602423632020721</v>
      </c>
      <c r="G10" s="63">
        <f>G11+G12</f>
        <v>20</v>
      </c>
      <c r="H10" s="43">
        <f>H11+H12</f>
        <v>878990000</v>
      </c>
      <c r="I10" s="36">
        <f t="shared" si="2"/>
        <v>0.45301846182041688</v>
      </c>
      <c r="J10" s="63">
        <f>J11+J12</f>
        <v>1</v>
      </c>
      <c r="K10" s="43">
        <f>K11+K12</f>
        <v>442990000</v>
      </c>
      <c r="L10" s="36">
        <f t="shared" si="3"/>
        <v>0.22831050228310501</v>
      </c>
      <c r="M10" s="63">
        <f>M11+M12</f>
        <v>2</v>
      </c>
      <c r="N10" s="43">
        <f>N11+N12</f>
        <v>110747500</v>
      </c>
      <c r="O10" s="37">
        <f t="shared" si="4"/>
        <v>5.7077625570776253E-2</v>
      </c>
    </row>
    <row r="11" spans="1:26" s="5" customFormat="1" ht="45.75" customHeight="1" x14ac:dyDescent="0.25">
      <c r="A11" s="12" t="s">
        <v>55</v>
      </c>
      <c r="B11" s="38">
        <v>213000000</v>
      </c>
      <c r="C11" s="39">
        <f t="shared" si="0"/>
        <v>943568700</v>
      </c>
      <c r="D11" s="62">
        <v>90</v>
      </c>
      <c r="E11" s="40">
        <v>2002253468.4000001</v>
      </c>
      <c r="F11" s="41">
        <f t="shared" si="1"/>
        <v>2.1220007280868898</v>
      </c>
      <c r="G11" s="62">
        <v>19</v>
      </c>
      <c r="H11" s="40">
        <v>436000000</v>
      </c>
      <c r="I11" s="41">
        <f t="shared" si="2"/>
        <v>0.46207552242883854</v>
      </c>
      <c r="J11" s="62">
        <v>0</v>
      </c>
      <c r="K11" s="40">
        <v>0</v>
      </c>
      <c r="L11" s="41">
        <f t="shared" si="3"/>
        <v>0</v>
      </c>
      <c r="M11" s="62">
        <v>0</v>
      </c>
      <c r="N11" s="40">
        <v>0</v>
      </c>
      <c r="O11" s="42">
        <f t="shared" si="4"/>
        <v>0</v>
      </c>
    </row>
    <row r="12" spans="1:26" s="5" customFormat="1" ht="47.25" customHeight="1" thickBot="1" x14ac:dyDescent="0.3">
      <c r="A12" s="25" t="s">
        <v>10</v>
      </c>
      <c r="B12" s="44">
        <v>225000000</v>
      </c>
      <c r="C12" s="45">
        <f t="shared" si="0"/>
        <v>996727500</v>
      </c>
      <c r="D12" s="64">
        <v>1</v>
      </c>
      <c r="E12" s="46">
        <v>442990000</v>
      </c>
      <c r="F12" s="47">
        <f t="shared" si="1"/>
        <v>0.44444444444444442</v>
      </c>
      <c r="G12" s="64">
        <v>1</v>
      </c>
      <c r="H12" s="46">
        <v>442990000</v>
      </c>
      <c r="I12" s="47">
        <f t="shared" si="2"/>
        <v>0.44444444444444442</v>
      </c>
      <c r="J12" s="64">
        <v>1</v>
      </c>
      <c r="K12" s="46">
        <v>442990000</v>
      </c>
      <c r="L12" s="47">
        <f t="shared" si="3"/>
        <v>0.44444444444444442</v>
      </c>
      <c r="M12" s="64">
        <v>2</v>
      </c>
      <c r="N12" s="46">
        <v>110747500</v>
      </c>
      <c r="O12" s="48">
        <f t="shared" si="4"/>
        <v>0.1111111111111111</v>
      </c>
    </row>
    <row r="13" spans="1:26" s="4" customFormat="1" ht="39" customHeight="1" x14ac:dyDescent="0.25">
      <c r="A13" s="24" t="s">
        <v>42</v>
      </c>
      <c r="B13" s="31">
        <f>B14+B15+B16+B21</f>
        <v>1043151560</v>
      </c>
      <c r="C13" s="31">
        <f t="shared" si="0"/>
        <v>4621057095.6440001</v>
      </c>
      <c r="D13" s="60">
        <f>D14+D15+D16+D21</f>
        <v>1395</v>
      </c>
      <c r="E13" s="31">
        <f>E14+E15+E16+E21</f>
        <v>3574901113.9499998</v>
      </c>
      <c r="F13" s="32">
        <f t="shared" si="1"/>
        <v>0.77361111104207081</v>
      </c>
      <c r="G13" s="60">
        <f>G14+G15+G16+G21</f>
        <v>477</v>
      </c>
      <c r="H13" s="31">
        <f>H14+H15+H16+H21</f>
        <v>1781071528.8299999</v>
      </c>
      <c r="I13" s="32">
        <f t="shared" si="2"/>
        <v>0.38542512935166107</v>
      </c>
      <c r="J13" s="60">
        <f>J14+J15+J16+J21</f>
        <v>260</v>
      </c>
      <c r="K13" s="31">
        <f>K14+K15+K16+K21</f>
        <v>1156758744.6900001</v>
      </c>
      <c r="L13" s="32">
        <f t="shared" si="3"/>
        <v>0.25032340452586244</v>
      </c>
      <c r="M13" s="60">
        <f>M14+M15+M16+M21</f>
        <v>43</v>
      </c>
      <c r="N13" s="31">
        <f>N14+N15+N16+N21</f>
        <v>123232066.88</v>
      </c>
      <c r="O13" s="33">
        <f t="shared" si="4"/>
        <v>2.6667505795624911E-2</v>
      </c>
    </row>
    <row r="14" spans="1:26" ht="30" x14ac:dyDescent="0.25">
      <c r="A14" s="13" t="s">
        <v>11</v>
      </c>
      <c r="B14" s="34">
        <v>583781560</v>
      </c>
      <c r="C14" s="34">
        <f t="shared" si="0"/>
        <v>2586093932.6440001</v>
      </c>
      <c r="D14" s="63">
        <v>418</v>
      </c>
      <c r="E14" s="43">
        <v>2573697546.8299999</v>
      </c>
      <c r="F14" s="36">
        <f t="shared" si="1"/>
        <v>0.99520652144242638</v>
      </c>
      <c r="G14" s="63">
        <v>203</v>
      </c>
      <c r="H14" s="43">
        <v>1068022422.95</v>
      </c>
      <c r="I14" s="36">
        <f t="shared" si="2"/>
        <v>0.41298670920977071</v>
      </c>
      <c r="J14" s="63">
        <v>91</v>
      </c>
      <c r="K14" s="43">
        <v>466568984.94</v>
      </c>
      <c r="L14" s="36">
        <f t="shared" si="3"/>
        <v>0.18041455457226332</v>
      </c>
      <c r="M14" s="63">
        <v>28</v>
      </c>
      <c r="N14" s="43">
        <v>17552966.800000001</v>
      </c>
      <c r="O14" s="37">
        <f t="shared" si="4"/>
        <v>6.7874436339804564E-3</v>
      </c>
    </row>
    <row r="15" spans="1:26" ht="30" x14ac:dyDescent="0.25">
      <c r="A15" s="13" t="s">
        <v>12</v>
      </c>
      <c r="B15" s="34">
        <v>125000000</v>
      </c>
      <c r="C15" s="34">
        <v>545450000</v>
      </c>
      <c r="D15" s="63">
        <v>2</v>
      </c>
      <c r="E15" s="43">
        <v>548055500</v>
      </c>
      <c r="F15" s="36">
        <f t="shared" si="1"/>
        <v>1.0047767898065818</v>
      </c>
      <c r="G15" s="63">
        <v>1</v>
      </c>
      <c r="H15" s="43">
        <v>420840500</v>
      </c>
      <c r="I15" s="36">
        <f t="shared" si="2"/>
        <v>0.77154734622788523</v>
      </c>
      <c r="J15" s="63">
        <v>1</v>
      </c>
      <c r="K15" s="43">
        <v>420840500</v>
      </c>
      <c r="L15" s="36">
        <f t="shared" si="3"/>
        <v>0.77154734622788523</v>
      </c>
      <c r="M15" s="63">
        <v>2</v>
      </c>
      <c r="N15" s="43">
        <v>105210125</v>
      </c>
      <c r="O15" s="37">
        <f t="shared" si="4"/>
        <v>0.19288683655697131</v>
      </c>
    </row>
    <row r="16" spans="1:26" x14ac:dyDescent="0.25">
      <c r="A16" s="14" t="s">
        <v>13</v>
      </c>
      <c r="B16" s="34">
        <v>221370000</v>
      </c>
      <c r="C16" s="34">
        <f t="shared" ref="C16:C48" si="5">B16*$B$49</f>
        <v>980646963</v>
      </c>
      <c r="D16" s="63">
        <f>D17+D18+D19+D20</f>
        <v>973</v>
      </c>
      <c r="E16" s="43">
        <f>E17+E18+E19+E20</f>
        <v>217689567.12</v>
      </c>
      <c r="F16" s="36">
        <f t="shared" si="1"/>
        <v>0.22198566388666827</v>
      </c>
      <c r="G16" s="63">
        <f>G17+G18+G19+G20</f>
        <v>271</v>
      </c>
      <c r="H16" s="43">
        <f>H17+H18+H19+H20</f>
        <v>56750105.879999995</v>
      </c>
      <c r="I16" s="36">
        <f t="shared" si="2"/>
        <v>5.7870067436286955E-2</v>
      </c>
      <c r="J16" s="63">
        <f>J17+J18+J19+J20</f>
        <v>166</v>
      </c>
      <c r="K16" s="43">
        <f>K17+K18+K19+K20</f>
        <v>33890759.75</v>
      </c>
      <c r="L16" s="36">
        <f t="shared" si="3"/>
        <v>3.4559592828719135E-2</v>
      </c>
      <c r="M16" s="63">
        <f>M17+M18+M19+M20</f>
        <v>13</v>
      </c>
      <c r="N16" s="43">
        <f>N17+N18+N19+N20</f>
        <v>468975.08</v>
      </c>
      <c r="O16" s="37">
        <f t="shared" si="4"/>
        <v>4.7823028846722695E-4</v>
      </c>
    </row>
    <row r="17" spans="1:15" s="5" customFormat="1" x14ac:dyDescent="0.25">
      <c r="A17" s="12" t="s">
        <v>14</v>
      </c>
      <c r="B17" s="38">
        <v>43580000</v>
      </c>
      <c r="C17" s="39">
        <f t="shared" si="5"/>
        <v>193055042</v>
      </c>
      <c r="D17" s="62">
        <v>135</v>
      </c>
      <c r="E17" s="40">
        <v>31545862.899999999</v>
      </c>
      <c r="F17" s="41">
        <f t="shared" si="1"/>
        <v>0.16340346552565044</v>
      </c>
      <c r="G17" s="62">
        <v>19</v>
      </c>
      <c r="H17" s="40">
        <v>4532500</v>
      </c>
      <c r="I17" s="41">
        <f t="shared" si="2"/>
        <v>2.34777602959471E-2</v>
      </c>
      <c r="J17" s="62">
        <v>18</v>
      </c>
      <c r="K17" s="40">
        <v>4070080</v>
      </c>
      <c r="L17" s="41">
        <f t="shared" si="3"/>
        <v>2.1082484859421595E-2</v>
      </c>
      <c r="M17" s="62">
        <v>3</v>
      </c>
      <c r="N17" s="40">
        <v>242690</v>
      </c>
      <c r="O17" s="42">
        <f t="shared" si="4"/>
        <v>1.2571026246493992E-3</v>
      </c>
    </row>
    <row r="18" spans="1:15" s="5" customFormat="1" x14ac:dyDescent="0.25">
      <c r="A18" s="12" t="s">
        <v>15</v>
      </c>
      <c r="B18" s="38">
        <v>80670000</v>
      </c>
      <c r="C18" s="39">
        <f t="shared" si="5"/>
        <v>357360033</v>
      </c>
      <c r="D18" s="62">
        <v>660</v>
      </c>
      <c r="E18" s="40">
        <v>155576692.50999999</v>
      </c>
      <c r="F18" s="41">
        <f t="shared" si="1"/>
        <v>0.4353500059980126</v>
      </c>
      <c r="G18" s="62">
        <v>191</v>
      </c>
      <c r="H18" s="40">
        <v>39321589.659999996</v>
      </c>
      <c r="I18" s="41">
        <f t="shared" si="2"/>
        <v>0.11003354048828397</v>
      </c>
      <c r="J18" s="62">
        <v>102</v>
      </c>
      <c r="K18" s="40">
        <v>19955245.489999998</v>
      </c>
      <c r="L18" s="41">
        <f t="shared" si="3"/>
        <v>5.5840731047839362E-2</v>
      </c>
      <c r="M18" s="62">
        <v>3</v>
      </c>
      <c r="N18" s="40">
        <v>168917.88</v>
      </c>
      <c r="O18" s="42">
        <f t="shared" si="4"/>
        <v>4.7268262928551946E-4</v>
      </c>
    </row>
    <row r="19" spans="1:15" s="5" customFormat="1" ht="30" x14ac:dyDescent="0.25">
      <c r="A19" s="12" t="s">
        <v>16</v>
      </c>
      <c r="B19" s="38">
        <v>33250000</v>
      </c>
      <c r="C19" s="39">
        <f t="shared" si="5"/>
        <v>147294175</v>
      </c>
      <c r="D19" s="62">
        <v>0</v>
      </c>
      <c r="E19" s="40">
        <v>0</v>
      </c>
      <c r="F19" s="41">
        <f t="shared" si="1"/>
        <v>0</v>
      </c>
      <c r="G19" s="62">
        <v>0</v>
      </c>
      <c r="H19" s="40">
        <v>0</v>
      </c>
      <c r="I19" s="41">
        <f t="shared" si="2"/>
        <v>0</v>
      </c>
      <c r="J19" s="62">
        <v>0</v>
      </c>
      <c r="K19" s="40">
        <v>0</v>
      </c>
      <c r="L19" s="41">
        <f t="shared" si="3"/>
        <v>0</v>
      </c>
      <c r="M19" s="62">
        <v>0</v>
      </c>
      <c r="N19" s="40">
        <v>0</v>
      </c>
      <c r="O19" s="42">
        <f t="shared" si="4"/>
        <v>0</v>
      </c>
    </row>
    <row r="20" spans="1:15" s="5" customFormat="1" x14ac:dyDescent="0.25">
      <c r="A20" s="12" t="s">
        <v>17</v>
      </c>
      <c r="B20" s="38">
        <v>47620000</v>
      </c>
      <c r="C20" s="39">
        <f t="shared" si="5"/>
        <v>210951838</v>
      </c>
      <c r="D20" s="62">
        <v>178</v>
      </c>
      <c r="E20" s="40">
        <v>30567011.710000001</v>
      </c>
      <c r="F20" s="41">
        <f t="shared" si="1"/>
        <v>0.14490042845703957</v>
      </c>
      <c r="G20" s="62">
        <v>61</v>
      </c>
      <c r="H20" s="40">
        <v>12896016.220000001</v>
      </c>
      <c r="I20" s="41">
        <f t="shared" si="2"/>
        <v>6.1132514142872747E-2</v>
      </c>
      <c r="J20" s="62">
        <v>46</v>
      </c>
      <c r="K20" s="40">
        <v>9865434.2599999998</v>
      </c>
      <c r="L20" s="41">
        <f t="shared" si="3"/>
        <v>4.6766287288760193E-2</v>
      </c>
      <c r="M20" s="62">
        <v>7</v>
      </c>
      <c r="N20" s="40">
        <v>57367.199999999997</v>
      </c>
      <c r="O20" s="42">
        <f t="shared" si="4"/>
        <v>2.7194453740668522E-4</v>
      </c>
    </row>
    <row r="21" spans="1:15" ht="30" x14ac:dyDescent="0.25">
      <c r="A21" s="13" t="s">
        <v>18</v>
      </c>
      <c r="B21" s="34">
        <v>113000000</v>
      </c>
      <c r="C21" s="34">
        <f t="shared" si="5"/>
        <v>500578700</v>
      </c>
      <c r="D21" s="63">
        <f>D22+D23</f>
        <v>2</v>
      </c>
      <c r="E21" s="43">
        <f>E22+E23</f>
        <v>235458500</v>
      </c>
      <c r="F21" s="36">
        <f t="shared" si="1"/>
        <v>0.47037259076345039</v>
      </c>
      <c r="G21" s="63">
        <f>G22+G23</f>
        <v>2</v>
      </c>
      <c r="H21" s="43">
        <f>H22+H23</f>
        <v>235458500</v>
      </c>
      <c r="I21" s="36">
        <f t="shared" si="2"/>
        <v>0.47037259076345039</v>
      </c>
      <c r="J21" s="63">
        <f>J22+J23</f>
        <v>2</v>
      </c>
      <c r="K21" s="43">
        <f>K22+K23</f>
        <v>235458500</v>
      </c>
      <c r="L21" s="36">
        <f t="shared" si="3"/>
        <v>0.47037259076345039</v>
      </c>
      <c r="M21" s="63">
        <f>M22+M23</f>
        <v>0</v>
      </c>
      <c r="N21" s="43">
        <f>N22+N23</f>
        <v>0</v>
      </c>
      <c r="O21" s="37">
        <f t="shared" si="4"/>
        <v>0</v>
      </c>
    </row>
    <row r="22" spans="1:15" s="5" customFormat="1" ht="30" x14ac:dyDescent="0.25">
      <c r="A22" s="12" t="s">
        <v>19</v>
      </c>
      <c r="B22" s="38">
        <v>100000000</v>
      </c>
      <c r="C22" s="39">
        <f t="shared" si="5"/>
        <v>442990000</v>
      </c>
      <c r="D22" s="62">
        <v>1</v>
      </c>
      <c r="E22" s="40">
        <v>191421000</v>
      </c>
      <c r="F22" s="41">
        <f t="shared" si="1"/>
        <v>0.43211133434163301</v>
      </c>
      <c r="G22" s="62">
        <v>1</v>
      </c>
      <c r="H22" s="40">
        <v>191421000</v>
      </c>
      <c r="I22" s="41">
        <f t="shared" si="2"/>
        <v>0.43211133434163301</v>
      </c>
      <c r="J22" s="62">
        <v>1</v>
      </c>
      <c r="K22" s="40">
        <v>191421000</v>
      </c>
      <c r="L22" s="41">
        <f t="shared" si="3"/>
        <v>0.43211133434163301</v>
      </c>
      <c r="M22" s="62">
        <v>0</v>
      </c>
      <c r="N22" s="40">
        <v>0</v>
      </c>
      <c r="O22" s="42">
        <f t="shared" si="4"/>
        <v>0</v>
      </c>
    </row>
    <row r="23" spans="1:15" s="5" customFormat="1" ht="15.75" thickBot="1" x14ac:dyDescent="0.3">
      <c r="A23" s="25" t="s">
        <v>20</v>
      </c>
      <c r="B23" s="44">
        <v>13000000</v>
      </c>
      <c r="C23" s="45">
        <f t="shared" si="5"/>
        <v>57588700</v>
      </c>
      <c r="D23" s="64">
        <v>1</v>
      </c>
      <c r="E23" s="46">
        <v>44037500</v>
      </c>
      <c r="F23" s="47">
        <f t="shared" si="1"/>
        <v>0.7646899478543534</v>
      </c>
      <c r="G23" s="64">
        <v>1</v>
      </c>
      <c r="H23" s="46">
        <v>44037500</v>
      </c>
      <c r="I23" s="47">
        <f t="shared" si="2"/>
        <v>0.7646899478543534</v>
      </c>
      <c r="J23" s="64">
        <v>1</v>
      </c>
      <c r="K23" s="46">
        <v>44037500</v>
      </c>
      <c r="L23" s="47">
        <f t="shared" si="3"/>
        <v>0.7646899478543534</v>
      </c>
      <c r="M23" s="62">
        <v>0</v>
      </c>
      <c r="N23" s="40">
        <v>0</v>
      </c>
      <c r="O23" s="48">
        <f t="shared" si="4"/>
        <v>0</v>
      </c>
    </row>
    <row r="24" spans="1:15" s="4" customFormat="1" ht="23.25" customHeight="1" x14ac:dyDescent="0.25">
      <c r="A24" s="24" t="s">
        <v>43</v>
      </c>
      <c r="B24" s="31">
        <f>B25+B31+B35</f>
        <v>2200878402</v>
      </c>
      <c r="C24" s="31">
        <f t="shared" si="5"/>
        <v>9749671233.0198002</v>
      </c>
      <c r="D24" s="60">
        <f>D25+D31+D35</f>
        <v>1754</v>
      </c>
      <c r="E24" s="31">
        <f>E25+E31+E35</f>
        <v>11820068007.07</v>
      </c>
      <c r="F24" s="32">
        <f t="shared" si="1"/>
        <v>1.2123555476453669</v>
      </c>
      <c r="G24" s="60">
        <f>G25+G31+G35</f>
        <v>513</v>
      </c>
      <c r="H24" s="31">
        <f>H25+H31+H35</f>
        <v>4646220507.29</v>
      </c>
      <c r="I24" s="32">
        <f t="shared" si="2"/>
        <v>0.47655150581430528</v>
      </c>
      <c r="J24" s="60">
        <f>J25+J31+J35</f>
        <v>304</v>
      </c>
      <c r="K24" s="31">
        <f>K25+K31+K35</f>
        <v>4141916879.5699997</v>
      </c>
      <c r="L24" s="32">
        <f t="shared" si="3"/>
        <v>0.42482631265988946</v>
      </c>
      <c r="M24" s="60">
        <f>M25+M31+M35</f>
        <v>52</v>
      </c>
      <c r="N24" s="31">
        <f>N25+N31+N35</f>
        <v>654058628.95000005</v>
      </c>
      <c r="O24" s="33">
        <f t="shared" si="4"/>
        <v>6.7085198394676138E-2</v>
      </c>
    </row>
    <row r="25" spans="1:15" ht="30" x14ac:dyDescent="0.25">
      <c r="A25" s="13" t="s">
        <v>21</v>
      </c>
      <c r="B25" s="34">
        <v>447998232</v>
      </c>
      <c r="C25" s="34">
        <f t="shared" si="5"/>
        <v>1984587367.9368</v>
      </c>
      <c r="D25" s="63">
        <f>D26+D27+D28+D29+D30</f>
        <v>84</v>
      </c>
      <c r="E25" s="43">
        <f>E26+E27+E28+E29+E30</f>
        <v>1937358835.8900001</v>
      </c>
      <c r="F25" s="36">
        <f t="shared" si="1"/>
        <v>0.97620234170093545</v>
      </c>
      <c r="G25" s="63">
        <f>G26+G27+G28+G29+G30</f>
        <v>45</v>
      </c>
      <c r="H25" s="43">
        <f>H26+H27+H28+H29+H30</f>
        <v>1931872536.5</v>
      </c>
      <c r="I25" s="36">
        <f t="shared" si="2"/>
        <v>0.97343788825401878</v>
      </c>
      <c r="J25" s="63">
        <f>J26+J27+J28+J29+J30</f>
        <v>45</v>
      </c>
      <c r="K25" s="43">
        <f>K26+K27+K28+K29+K30</f>
        <v>1931872536.5</v>
      </c>
      <c r="L25" s="36">
        <f t="shared" si="3"/>
        <v>0.97343788825401878</v>
      </c>
      <c r="M25" s="63">
        <f>M26+M27+M28+M29+M30</f>
        <v>13</v>
      </c>
      <c r="N25" s="43">
        <f>N26+N27+N28+N29+N30</f>
        <v>469818168.95000005</v>
      </c>
      <c r="O25" s="37">
        <f t="shared" si="4"/>
        <v>0.23673342707931697</v>
      </c>
    </row>
    <row r="26" spans="1:15" x14ac:dyDescent="0.25">
      <c r="A26" s="12" t="s">
        <v>22</v>
      </c>
      <c r="B26" s="38">
        <v>180642000</v>
      </c>
      <c r="C26" s="39">
        <f t="shared" si="5"/>
        <v>800225995.79999995</v>
      </c>
      <c r="D26" s="65">
        <v>1</v>
      </c>
      <c r="E26" s="49">
        <v>782306309.39999998</v>
      </c>
      <c r="F26" s="41">
        <f t="shared" si="1"/>
        <v>0.97760671798460463</v>
      </c>
      <c r="G26" s="65">
        <v>1</v>
      </c>
      <c r="H26" s="49">
        <v>782306309.39999998</v>
      </c>
      <c r="I26" s="41">
        <f t="shared" si="2"/>
        <v>0.97760671798460463</v>
      </c>
      <c r="J26" s="65">
        <v>1</v>
      </c>
      <c r="K26" s="49">
        <v>782306309.39999998</v>
      </c>
      <c r="L26" s="41">
        <f t="shared" si="3"/>
        <v>0.97760671798460463</v>
      </c>
      <c r="M26" s="65">
        <v>2</v>
      </c>
      <c r="N26" s="49">
        <v>195576577.34999999</v>
      </c>
      <c r="O26" s="42">
        <f t="shared" si="4"/>
        <v>0.24440167949615116</v>
      </c>
    </row>
    <row r="27" spans="1:15" x14ac:dyDescent="0.25">
      <c r="A27" s="12" t="s">
        <v>23</v>
      </c>
      <c r="B27" s="38">
        <v>58197977</v>
      </c>
      <c r="C27" s="39">
        <f t="shared" si="5"/>
        <v>257811218.3123</v>
      </c>
      <c r="D27" s="65">
        <v>1</v>
      </c>
      <c r="E27" s="49">
        <v>257811218</v>
      </c>
      <c r="F27" s="41">
        <f t="shared" si="1"/>
        <v>0.99999999878864854</v>
      </c>
      <c r="G27" s="65">
        <v>1</v>
      </c>
      <c r="H27" s="49">
        <v>257811218</v>
      </c>
      <c r="I27" s="41">
        <f t="shared" si="2"/>
        <v>0.99999999878864854</v>
      </c>
      <c r="J27" s="65">
        <v>1</v>
      </c>
      <c r="K27" s="49">
        <v>257811218</v>
      </c>
      <c r="L27" s="41">
        <f t="shared" si="3"/>
        <v>0.99999999878864854</v>
      </c>
      <c r="M27" s="65">
        <v>2</v>
      </c>
      <c r="N27" s="49">
        <v>64452804.5</v>
      </c>
      <c r="O27" s="42">
        <f t="shared" si="4"/>
        <v>0.24999999969716213</v>
      </c>
    </row>
    <row r="28" spans="1:15" x14ac:dyDescent="0.25">
      <c r="A28" s="12" t="s">
        <v>24</v>
      </c>
      <c r="B28" s="38">
        <v>129741293</v>
      </c>
      <c r="C28" s="39">
        <f t="shared" si="5"/>
        <v>574740953.86070001</v>
      </c>
      <c r="D28" s="65">
        <v>1</v>
      </c>
      <c r="E28" s="49">
        <v>561870617.60000002</v>
      </c>
      <c r="F28" s="41">
        <f t="shared" si="1"/>
        <v>0.97760671799313026</v>
      </c>
      <c r="G28" s="65">
        <v>1</v>
      </c>
      <c r="H28" s="49">
        <v>561870617.60000002</v>
      </c>
      <c r="I28" s="41">
        <f t="shared" si="2"/>
        <v>0.97760671799313026</v>
      </c>
      <c r="J28" s="65">
        <v>1</v>
      </c>
      <c r="K28" s="49">
        <v>561870617.60000002</v>
      </c>
      <c r="L28" s="41">
        <f t="shared" si="3"/>
        <v>0.97760671799313026</v>
      </c>
      <c r="M28" s="65">
        <v>2</v>
      </c>
      <c r="N28" s="49">
        <v>128756000</v>
      </c>
      <c r="O28" s="42">
        <f t="shared" si="4"/>
        <v>0.22402440462108883</v>
      </c>
    </row>
    <row r="29" spans="1:15" ht="30" x14ac:dyDescent="0.25">
      <c r="A29" s="12" t="s">
        <v>25</v>
      </c>
      <c r="B29" s="38">
        <v>73063628</v>
      </c>
      <c r="C29" s="39">
        <f t="shared" si="5"/>
        <v>323664565.67720002</v>
      </c>
      <c r="D29" s="65">
        <v>1</v>
      </c>
      <c r="E29" s="49">
        <v>323664566</v>
      </c>
      <c r="F29" s="41">
        <f t="shared" si="1"/>
        <v>1.0000000009973287</v>
      </c>
      <c r="G29" s="65">
        <v>1</v>
      </c>
      <c r="H29" s="49">
        <v>323664566</v>
      </c>
      <c r="I29" s="41">
        <f t="shared" si="2"/>
        <v>1.0000000009973287</v>
      </c>
      <c r="J29" s="65">
        <v>1</v>
      </c>
      <c r="K29" s="49">
        <v>323664566</v>
      </c>
      <c r="L29" s="41">
        <f t="shared" si="3"/>
        <v>1.0000000009973287</v>
      </c>
      <c r="M29" s="65">
        <v>2</v>
      </c>
      <c r="N29" s="49">
        <v>80916141.5</v>
      </c>
      <c r="O29" s="42">
        <f t="shared" si="4"/>
        <v>0.25000000024933217</v>
      </c>
    </row>
    <row r="30" spans="1:15" ht="30" x14ac:dyDescent="0.25">
      <c r="A30" s="12" t="s">
        <v>26</v>
      </c>
      <c r="B30" s="38">
        <v>6353334</v>
      </c>
      <c r="C30" s="39">
        <f t="shared" si="5"/>
        <v>28144634.286600001</v>
      </c>
      <c r="D30" s="65">
        <v>80</v>
      </c>
      <c r="E30" s="49">
        <v>11706124.890000001</v>
      </c>
      <c r="F30" s="41">
        <f t="shared" si="1"/>
        <v>0.4159274116265006</v>
      </c>
      <c r="G30" s="65">
        <v>41</v>
      </c>
      <c r="H30" s="49">
        <v>6219825.5</v>
      </c>
      <c r="I30" s="41">
        <f t="shared" si="2"/>
        <v>0.22099507268997748</v>
      </c>
      <c r="J30" s="65">
        <v>41</v>
      </c>
      <c r="K30" s="49">
        <v>6219825.5</v>
      </c>
      <c r="L30" s="41">
        <f t="shared" si="3"/>
        <v>0.22099507268997748</v>
      </c>
      <c r="M30" s="65">
        <v>5</v>
      </c>
      <c r="N30" s="49">
        <v>116645.6</v>
      </c>
      <c r="O30" s="42">
        <f t="shared" si="4"/>
        <v>4.1445057985896932E-3</v>
      </c>
    </row>
    <row r="31" spans="1:15" x14ac:dyDescent="0.25">
      <c r="A31" s="13" t="s">
        <v>27</v>
      </c>
      <c r="B31" s="34">
        <v>1590600170</v>
      </c>
      <c r="C31" s="34">
        <f t="shared" si="5"/>
        <v>7046199693.0830002</v>
      </c>
      <c r="D31" s="63">
        <f>D32+D33+D34</f>
        <v>1235</v>
      </c>
      <c r="E31" s="43">
        <f>E32+E33+E34</f>
        <v>9337048215.4799995</v>
      </c>
      <c r="F31" s="36">
        <f t="shared" si="1"/>
        <v>1.3251183080499185</v>
      </c>
      <c r="G31" s="63">
        <f>G32+G33+G34</f>
        <v>290</v>
      </c>
      <c r="H31" s="43">
        <f>H32+H33+H34</f>
        <v>2310777017.8200002</v>
      </c>
      <c r="I31" s="36">
        <f t="shared" si="2"/>
        <v>0.32794656956549306</v>
      </c>
      <c r="J31" s="63">
        <f>J32+J33+J34</f>
        <v>244</v>
      </c>
      <c r="K31" s="43">
        <f>K32+K33+K34</f>
        <v>2075910446.5699999</v>
      </c>
      <c r="L31" s="36">
        <f t="shared" si="3"/>
        <v>0.29461419445830445</v>
      </c>
      <c r="M31" s="63">
        <f>M32+M33+M34</f>
        <v>39</v>
      </c>
      <c r="N31" s="43">
        <f>N32+N33+N34</f>
        <v>184240460</v>
      </c>
      <c r="O31" s="37">
        <f t="shared" si="4"/>
        <v>2.6147493404261903E-2</v>
      </c>
    </row>
    <row r="32" spans="1:15" x14ac:dyDescent="0.25">
      <c r="A32" s="12" t="s">
        <v>28</v>
      </c>
      <c r="B32" s="38">
        <v>1047894355</v>
      </c>
      <c r="C32" s="39">
        <f t="shared" si="5"/>
        <v>4642067203.2144995</v>
      </c>
      <c r="D32" s="65">
        <v>532</v>
      </c>
      <c r="E32" s="49">
        <v>6361038561.75</v>
      </c>
      <c r="F32" s="41">
        <f t="shared" si="1"/>
        <v>1.3703029885791316</v>
      </c>
      <c r="G32" s="65">
        <v>88</v>
      </c>
      <c r="H32" s="49">
        <v>1027815130.58</v>
      </c>
      <c r="I32" s="41">
        <f t="shared" si="2"/>
        <v>0.2214132380221181</v>
      </c>
      <c r="J32" s="65">
        <v>83</v>
      </c>
      <c r="K32" s="49">
        <v>960032029.02999997</v>
      </c>
      <c r="L32" s="41">
        <f t="shared" si="3"/>
        <v>0.20681131638189235</v>
      </c>
      <c r="M32" s="65">
        <v>26</v>
      </c>
      <c r="N32" s="49">
        <v>30443864.66</v>
      </c>
      <c r="O32" s="42">
        <f t="shared" si="4"/>
        <v>6.5582559078245332E-3</v>
      </c>
    </row>
    <row r="33" spans="1:15" x14ac:dyDescent="0.25">
      <c r="A33" s="12" t="s">
        <v>29</v>
      </c>
      <c r="B33" s="38">
        <v>422055000</v>
      </c>
      <c r="C33" s="39">
        <f t="shared" si="5"/>
        <v>1869661444.5</v>
      </c>
      <c r="D33" s="65">
        <v>702</v>
      </c>
      <c r="E33" s="49">
        <v>2451009653.73</v>
      </c>
      <c r="F33" s="41">
        <f t="shared" si="1"/>
        <v>1.3109376892485842</v>
      </c>
      <c r="G33" s="65">
        <v>201</v>
      </c>
      <c r="H33" s="49">
        <v>757961887.24000001</v>
      </c>
      <c r="I33" s="41">
        <f t="shared" si="2"/>
        <v>0.40540060847363751</v>
      </c>
      <c r="J33" s="65">
        <v>160</v>
      </c>
      <c r="K33" s="49">
        <v>590878417.53999996</v>
      </c>
      <c r="L33" s="41">
        <f t="shared" si="3"/>
        <v>0.31603498017151305</v>
      </c>
      <c r="M33" s="65">
        <v>11</v>
      </c>
      <c r="N33" s="49">
        <v>22546595.34</v>
      </c>
      <c r="O33" s="42">
        <f t="shared" si="4"/>
        <v>1.2059186119671838E-2</v>
      </c>
    </row>
    <row r="34" spans="1:15" ht="30" x14ac:dyDescent="0.25">
      <c r="A34" s="12" t="s">
        <v>30</v>
      </c>
      <c r="B34" s="38">
        <v>120650815</v>
      </c>
      <c r="C34" s="39">
        <f t="shared" si="5"/>
        <v>534471045.36849999</v>
      </c>
      <c r="D34" s="65">
        <v>1</v>
      </c>
      <c r="E34" s="49">
        <v>525000000</v>
      </c>
      <c r="F34" s="41">
        <f t="shared" si="1"/>
        <v>0.98227959128829889</v>
      </c>
      <c r="G34" s="65">
        <v>1</v>
      </c>
      <c r="H34" s="49">
        <v>525000000</v>
      </c>
      <c r="I34" s="41">
        <f t="shared" si="2"/>
        <v>0.98227959128829889</v>
      </c>
      <c r="J34" s="65">
        <v>1</v>
      </c>
      <c r="K34" s="49">
        <v>525000000</v>
      </c>
      <c r="L34" s="41">
        <f t="shared" si="3"/>
        <v>0.98227959128829889</v>
      </c>
      <c r="M34" s="65">
        <v>2</v>
      </c>
      <c r="N34" s="49">
        <v>131250000</v>
      </c>
      <c r="O34" s="42">
        <f t="shared" si="4"/>
        <v>0.24556989782207472</v>
      </c>
    </row>
    <row r="35" spans="1:15" ht="30" x14ac:dyDescent="0.25">
      <c r="A35" s="13" t="s">
        <v>31</v>
      </c>
      <c r="B35" s="34">
        <v>162280000</v>
      </c>
      <c r="C35" s="34">
        <f t="shared" si="5"/>
        <v>718884172</v>
      </c>
      <c r="D35" s="63">
        <f>D36+D37+D38</f>
        <v>435</v>
      </c>
      <c r="E35" s="43">
        <f>E36+E37+E38</f>
        <v>545660955.70000005</v>
      </c>
      <c r="F35" s="36">
        <f t="shared" si="1"/>
        <v>0.75903876723550956</v>
      </c>
      <c r="G35" s="63">
        <f>G36+G37+G38</f>
        <v>178</v>
      </c>
      <c r="H35" s="43">
        <f>H36+H37+H38</f>
        <v>403570952.96999997</v>
      </c>
      <c r="I35" s="36">
        <f t="shared" si="2"/>
        <v>0.56138522544908664</v>
      </c>
      <c r="J35" s="63">
        <f>J36+J37+J38</f>
        <v>15</v>
      </c>
      <c r="K35" s="43">
        <f>K36+K37+K38</f>
        <v>134133896.5</v>
      </c>
      <c r="L35" s="36">
        <f t="shared" si="3"/>
        <v>0.18658624257483306</v>
      </c>
      <c r="M35" s="63">
        <f>M36+M37+M38</f>
        <v>0</v>
      </c>
      <c r="N35" s="43">
        <f>N36+N37+N38</f>
        <v>0</v>
      </c>
      <c r="O35" s="37">
        <f t="shared" si="4"/>
        <v>0</v>
      </c>
    </row>
    <row r="36" spans="1:15" x14ac:dyDescent="0.25">
      <c r="A36" s="12" t="s">
        <v>32</v>
      </c>
      <c r="B36" s="38">
        <v>42280000</v>
      </c>
      <c r="C36" s="39">
        <f t="shared" si="5"/>
        <v>187296172</v>
      </c>
      <c r="D36" s="65">
        <v>1</v>
      </c>
      <c r="E36" s="49">
        <v>179483748.63999999</v>
      </c>
      <c r="F36" s="41">
        <f t="shared" si="1"/>
        <v>0.95828839812059796</v>
      </c>
      <c r="G36" s="65">
        <v>1</v>
      </c>
      <c r="H36" s="49">
        <v>179483748.63999999</v>
      </c>
      <c r="I36" s="41">
        <f t="shared" si="2"/>
        <v>0.95828839812059796</v>
      </c>
      <c r="J36" s="65">
        <v>0</v>
      </c>
      <c r="K36" s="49">
        <v>0</v>
      </c>
      <c r="L36" s="41">
        <f t="shared" si="3"/>
        <v>0</v>
      </c>
      <c r="M36" s="65">
        <v>0</v>
      </c>
      <c r="N36" s="49">
        <v>0</v>
      </c>
      <c r="O36" s="42">
        <f t="shared" si="4"/>
        <v>0</v>
      </c>
    </row>
    <row r="37" spans="1:15" x14ac:dyDescent="0.25">
      <c r="A37" s="12" t="s">
        <v>33</v>
      </c>
      <c r="B37" s="38">
        <v>30000000</v>
      </c>
      <c r="C37" s="39">
        <f t="shared" si="5"/>
        <v>132897000</v>
      </c>
      <c r="D37" s="65">
        <v>1</v>
      </c>
      <c r="E37" s="49">
        <v>126000000</v>
      </c>
      <c r="F37" s="41">
        <f t="shared" si="1"/>
        <v>0.94810266597440118</v>
      </c>
      <c r="G37" s="65">
        <v>1</v>
      </c>
      <c r="H37" s="49">
        <v>126000000</v>
      </c>
      <c r="I37" s="41">
        <f t="shared" si="2"/>
        <v>0.94810266597440118</v>
      </c>
      <c r="J37" s="65">
        <v>1</v>
      </c>
      <c r="K37" s="49">
        <v>126000000</v>
      </c>
      <c r="L37" s="41">
        <f t="shared" si="3"/>
        <v>0.94810266597440118</v>
      </c>
      <c r="M37" s="65"/>
      <c r="N37" s="49"/>
      <c r="O37" s="42">
        <f t="shared" si="4"/>
        <v>0</v>
      </c>
    </row>
    <row r="38" spans="1:15" ht="30.75" thickBot="1" x14ac:dyDescent="0.3">
      <c r="A38" s="25" t="s">
        <v>34</v>
      </c>
      <c r="B38" s="44">
        <v>90000000</v>
      </c>
      <c r="C38" s="45">
        <f t="shared" si="5"/>
        <v>398691000</v>
      </c>
      <c r="D38" s="66">
        <v>433</v>
      </c>
      <c r="E38" s="50">
        <v>240177207.06</v>
      </c>
      <c r="F38" s="47">
        <f t="shared" si="1"/>
        <v>0.60241441883563962</v>
      </c>
      <c r="G38" s="66">
        <v>176</v>
      </c>
      <c r="H38" s="50">
        <v>98087204.329999998</v>
      </c>
      <c r="I38" s="47">
        <f t="shared" si="2"/>
        <v>0.24602312149007627</v>
      </c>
      <c r="J38" s="66">
        <v>14</v>
      </c>
      <c r="K38" s="50">
        <v>8133896.5</v>
      </c>
      <c r="L38" s="47">
        <f t="shared" si="3"/>
        <v>2.0401505175687437E-2</v>
      </c>
      <c r="M38" s="66">
        <v>0</v>
      </c>
      <c r="N38" s="50">
        <v>0</v>
      </c>
      <c r="O38" s="48">
        <f t="shared" si="4"/>
        <v>0</v>
      </c>
    </row>
    <row r="39" spans="1:15" s="4" customFormat="1" ht="27" customHeight="1" x14ac:dyDescent="0.25">
      <c r="A39" s="24" t="s">
        <v>44</v>
      </c>
      <c r="B39" s="31">
        <f>B40+B45+B46+B47</f>
        <v>1222973615</v>
      </c>
      <c r="C39" s="31">
        <f t="shared" si="5"/>
        <v>5417650817.0885</v>
      </c>
      <c r="D39" s="60">
        <f>D40+D45+D46+D47</f>
        <v>450</v>
      </c>
      <c r="E39" s="31">
        <f>E40+E45+E46+E47</f>
        <v>3776595340.21</v>
      </c>
      <c r="F39" s="32">
        <f t="shared" si="1"/>
        <v>0.69709094729726051</v>
      </c>
      <c r="G39" s="60">
        <f>G40+G45+G46+G47</f>
        <v>48</v>
      </c>
      <c r="H39" s="31">
        <f>H40+H45+H46+H47</f>
        <v>1916888665.5700002</v>
      </c>
      <c r="I39" s="32">
        <f t="shared" si="2"/>
        <v>0.35382285242963579</v>
      </c>
      <c r="J39" s="60">
        <f>J40+J45+J46+J47</f>
        <v>25</v>
      </c>
      <c r="K39" s="31">
        <f>K40+K45+K46+K47</f>
        <v>1365893995.9000001</v>
      </c>
      <c r="L39" s="32">
        <f t="shared" si="3"/>
        <v>0.25211923802686959</v>
      </c>
      <c r="M39" s="60">
        <f>M40+M45+M46+M47</f>
        <v>29</v>
      </c>
      <c r="N39" s="31">
        <f>N40+N45+N46+N47</f>
        <v>2315914.5499999998</v>
      </c>
      <c r="O39" s="33">
        <f t="shared" si="4"/>
        <v>4.2747578760430255E-4</v>
      </c>
    </row>
    <row r="40" spans="1:15" x14ac:dyDescent="0.25">
      <c r="A40" s="13" t="s">
        <v>45</v>
      </c>
      <c r="B40" s="34">
        <f>B41+B42+B43+B44</f>
        <v>482989580</v>
      </c>
      <c r="C40" s="34">
        <f t="shared" si="5"/>
        <v>2139595540.4419999</v>
      </c>
      <c r="D40" s="63">
        <f>D41+D42+D43+D44</f>
        <v>439</v>
      </c>
      <c r="E40" s="43">
        <f>E41+E42+E43+E44</f>
        <v>1853230063.8600001</v>
      </c>
      <c r="F40" s="36">
        <f t="shared" si="1"/>
        <v>0.86615906082752347</v>
      </c>
      <c r="G40" s="63">
        <f>G41+G42+G43+G44</f>
        <v>38</v>
      </c>
      <c r="H40" s="43">
        <f>H41+H42+H43+H44</f>
        <v>150621522.22</v>
      </c>
      <c r="I40" s="36">
        <f t="shared" si="2"/>
        <v>7.0397193942965702E-2</v>
      </c>
      <c r="J40" s="63">
        <f>J41+J42+J43+J44</f>
        <v>19</v>
      </c>
      <c r="K40" s="43">
        <f>K41+K42+K43+K44</f>
        <v>94874375.900000006</v>
      </c>
      <c r="L40" s="36">
        <f t="shared" si="3"/>
        <v>4.4342201180883355E-2</v>
      </c>
      <c r="M40" s="63">
        <f>M41+M42+M43+M44</f>
        <v>26</v>
      </c>
      <c r="N40" s="43">
        <f>N41+N42+N43+N44</f>
        <v>2315914.5499999998</v>
      </c>
      <c r="O40" s="37">
        <f t="shared" si="4"/>
        <v>1.0824076355672231E-3</v>
      </c>
    </row>
    <row r="41" spans="1:15" ht="15" customHeight="1" x14ac:dyDescent="0.25">
      <c r="A41" s="12" t="s">
        <v>35</v>
      </c>
      <c r="B41" s="38">
        <v>171996289</v>
      </c>
      <c r="C41" s="39">
        <f t="shared" si="5"/>
        <v>761926360.64110005</v>
      </c>
      <c r="D41" s="65">
        <v>7</v>
      </c>
      <c r="E41" s="49">
        <v>10226861.460000001</v>
      </c>
      <c r="F41" s="41">
        <f t="shared" si="1"/>
        <v>1.3422375164175861E-2</v>
      </c>
      <c r="G41" s="65">
        <v>0</v>
      </c>
      <c r="H41" s="49">
        <v>0</v>
      </c>
      <c r="I41" s="41">
        <f t="shared" si="2"/>
        <v>0</v>
      </c>
      <c r="J41" s="65">
        <v>0</v>
      </c>
      <c r="K41" s="49">
        <v>0</v>
      </c>
      <c r="L41" s="41">
        <f t="shared" si="3"/>
        <v>0</v>
      </c>
      <c r="M41" s="65">
        <v>0</v>
      </c>
      <c r="N41" s="49">
        <v>0</v>
      </c>
      <c r="O41" s="42">
        <f t="shared" si="4"/>
        <v>0</v>
      </c>
    </row>
    <row r="42" spans="1:15" x14ac:dyDescent="0.25">
      <c r="A42" s="12" t="s">
        <v>36</v>
      </c>
      <c r="B42" s="38">
        <v>97997886</v>
      </c>
      <c r="C42" s="39">
        <f t="shared" si="5"/>
        <v>434120835.19139999</v>
      </c>
      <c r="D42" s="65">
        <v>158</v>
      </c>
      <c r="E42" s="49">
        <v>597876529.82000005</v>
      </c>
      <c r="F42" s="41">
        <f t="shared" si="1"/>
        <v>1.3772122445042327</v>
      </c>
      <c r="G42" s="65">
        <v>19</v>
      </c>
      <c r="H42" s="49">
        <v>55546742.789999999</v>
      </c>
      <c r="I42" s="41">
        <f t="shared" si="2"/>
        <v>0.12795226187545211</v>
      </c>
      <c r="J42" s="65">
        <v>0</v>
      </c>
      <c r="K42" s="49">
        <v>0</v>
      </c>
      <c r="L42" s="41">
        <f t="shared" si="3"/>
        <v>0</v>
      </c>
      <c r="M42" s="65">
        <v>0</v>
      </c>
      <c r="N42" s="49">
        <v>0</v>
      </c>
      <c r="O42" s="42">
        <f t="shared" si="4"/>
        <v>0</v>
      </c>
    </row>
    <row r="43" spans="1:15" x14ac:dyDescent="0.25">
      <c r="A43" s="12" t="s">
        <v>37</v>
      </c>
      <c r="B43" s="38">
        <v>0</v>
      </c>
      <c r="C43" s="39">
        <f t="shared" si="5"/>
        <v>0</v>
      </c>
      <c r="D43" s="65">
        <v>0</v>
      </c>
      <c r="E43" s="49">
        <v>0</v>
      </c>
      <c r="F43" s="41" t="s">
        <v>54</v>
      </c>
      <c r="G43" s="65">
        <v>0</v>
      </c>
      <c r="H43" s="49">
        <v>0</v>
      </c>
      <c r="I43" s="41" t="s">
        <v>54</v>
      </c>
      <c r="J43" s="65">
        <v>0</v>
      </c>
      <c r="K43" s="49">
        <v>0</v>
      </c>
      <c r="L43" s="41" t="s">
        <v>54</v>
      </c>
      <c r="M43" s="65">
        <v>0</v>
      </c>
      <c r="N43" s="49">
        <v>0</v>
      </c>
      <c r="O43" s="42" t="s">
        <v>54</v>
      </c>
    </row>
    <row r="44" spans="1:15" x14ac:dyDescent="0.25">
      <c r="A44" s="12" t="s">
        <v>38</v>
      </c>
      <c r="B44" s="38">
        <v>212995405</v>
      </c>
      <c r="C44" s="39">
        <f t="shared" si="5"/>
        <v>943548344.60949993</v>
      </c>
      <c r="D44" s="65">
        <v>274</v>
      </c>
      <c r="E44" s="49">
        <v>1245126672.5799999</v>
      </c>
      <c r="F44" s="41">
        <f t="shared" si="1"/>
        <v>1.3196214901901102</v>
      </c>
      <c r="G44" s="65">
        <v>19</v>
      </c>
      <c r="H44" s="49">
        <v>95074779.430000007</v>
      </c>
      <c r="I44" s="41">
        <f t="shared" si="2"/>
        <v>0.1007630186340351</v>
      </c>
      <c r="J44" s="65">
        <v>19</v>
      </c>
      <c r="K44" s="49">
        <v>94874375.900000006</v>
      </c>
      <c r="L44" s="41">
        <f t="shared" si="3"/>
        <v>0.10055062513968485</v>
      </c>
      <c r="M44" s="65">
        <v>26</v>
      </c>
      <c r="N44" s="49">
        <v>2315914.5499999998</v>
      </c>
      <c r="O44" s="42">
        <f t="shared" si="4"/>
        <v>2.4544736506940425E-3</v>
      </c>
    </row>
    <row r="45" spans="1:15" ht="30" x14ac:dyDescent="0.25">
      <c r="A45" s="13" t="s">
        <v>47</v>
      </c>
      <c r="B45" s="34">
        <v>452990227</v>
      </c>
      <c r="C45" s="34">
        <f t="shared" si="5"/>
        <v>2006701406.5873001</v>
      </c>
      <c r="D45" s="63">
        <v>6</v>
      </c>
      <c r="E45" s="43">
        <v>720345656.35000002</v>
      </c>
      <c r="F45" s="36">
        <f t="shared" si="1"/>
        <v>0.35897002612613754</v>
      </c>
      <c r="G45" s="63">
        <v>5</v>
      </c>
      <c r="H45" s="43">
        <v>563247523.35000002</v>
      </c>
      <c r="I45" s="36">
        <f t="shared" si="2"/>
        <v>0.28068327529997988</v>
      </c>
      <c r="J45" s="63">
        <v>1</v>
      </c>
      <c r="K45" s="43">
        <v>68000000</v>
      </c>
      <c r="L45" s="36">
        <f t="shared" si="3"/>
        <v>3.3886456538466433E-2</v>
      </c>
      <c r="M45" s="63">
        <v>0</v>
      </c>
      <c r="N45" s="43">
        <v>0</v>
      </c>
      <c r="O45" s="37">
        <f t="shared" si="4"/>
        <v>0</v>
      </c>
    </row>
    <row r="46" spans="1:15" x14ac:dyDescent="0.25">
      <c r="A46" s="13" t="s">
        <v>39</v>
      </c>
      <c r="B46" s="34">
        <v>126997260</v>
      </c>
      <c r="C46" s="34">
        <f t="shared" si="5"/>
        <v>562585162.074</v>
      </c>
      <c r="D46" s="63">
        <v>1</v>
      </c>
      <c r="E46" s="43">
        <v>532029620</v>
      </c>
      <c r="F46" s="36">
        <f t="shared" si="1"/>
        <v>0.94568725922071006</v>
      </c>
      <c r="G46" s="63">
        <v>1</v>
      </c>
      <c r="H46" s="43">
        <v>532029620</v>
      </c>
      <c r="I46" s="36">
        <f t="shared" si="2"/>
        <v>0.94568725922071006</v>
      </c>
      <c r="J46" s="63">
        <v>1</v>
      </c>
      <c r="K46" s="43">
        <v>532029620</v>
      </c>
      <c r="L46" s="36">
        <f t="shared" si="3"/>
        <v>0.94568725922071006</v>
      </c>
      <c r="M46" s="63">
        <v>0</v>
      </c>
      <c r="N46" s="43">
        <v>0</v>
      </c>
      <c r="O46" s="37">
        <f t="shared" si="4"/>
        <v>0</v>
      </c>
    </row>
    <row r="47" spans="1:15" ht="15.75" thickBot="1" x14ac:dyDescent="0.3">
      <c r="A47" s="26" t="s">
        <v>48</v>
      </c>
      <c r="B47" s="51">
        <v>159996548</v>
      </c>
      <c r="C47" s="51">
        <f t="shared" si="5"/>
        <v>708768707.98520005</v>
      </c>
      <c r="D47" s="67">
        <v>4</v>
      </c>
      <c r="E47" s="52">
        <v>670990000</v>
      </c>
      <c r="F47" s="53">
        <f t="shared" si="1"/>
        <v>0.94669811525315117</v>
      </c>
      <c r="G47" s="67">
        <v>4</v>
      </c>
      <c r="H47" s="52">
        <v>670990000</v>
      </c>
      <c r="I47" s="53">
        <f t="shared" si="2"/>
        <v>0.94669811525315117</v>
      </c>
      <c r="J47" s="67">
        <v>4</v>
      </c>
      <c r="K47" s="52">
        <v>670990000</v>
      </c>
      <c r="L47" s="53">
        <f t="shared" si="3"/>
        <v>0.94669811525315117</v>
      </c>
      <c r="M47" s="67">
        <v>3</v>
      </c>
      <c r="N47" s="52">
        <v>0</v>
      </c>
      <c r="O47" s="54">
        <f t="shared" si="4"/>
        <v>0</v>
      </c>
    </row>
    <row r="48" spans="1:15" ht="15.75" thickBot="1" x14ac:dyDescent="0.3">
      <c r="A48" s="27" t="s">
        <v>46</v>
      </c>
      <c r="B48" s="55">
        <v>296994259</v>
      </c>
      <c r="C48" s="55">
        <f t="shared" si="5"/>
        <v>1315654867.9440999</v>
      </c>
      <c r="D48" s="68">
        <v>10</v>
      </c>
      <c r="E48" s="55">
        <v>114230671.18000001</v>
      </c>
      <c r="F48" s="56">
        <f t="shared" si="1"/>
        <v>8.6824192243138865E-2</v>
      </c>
      <c r="G48" s="68">
        <v>9</v>
      </c>
      <c r="H48" s="55">
        <v>106183204.48</v>
      </c>
      <c r="I48" s="56">
        <f t="shared" si="2"/>
        <v>8.0707491810467394E-2</v>
      </c>
      <c r="J48" s="68">
        <v>7</v>
      </c>
      <c r="K48" s="55">
        <v>99922277.079999998</v>
      </c>
      <c r="L48" s="56">
        <f t="shared" si="3"/>
        <v>7.5948700160356597E-2</v>
      </c>
      <c r="M48" s="68">
        <v>29</v>
      </c>
      <c r="N48" s="55">
        <v>41293060.640000001</v>
      </c>
      <c r="O48" s="57">
        <f t="shared" si="4"/>
        <v>3.1385936879119634E-2</v>
      </c>
    </row>
    <row r="49" spans="1:16" ht="15.75" x14ac:dyDescent="0.25">
      <c r="A49" s="15" t="s">
        <v>49</v>
      </c>
      <c r="B49" s="10">
        <v>4.4298999999999999</v>
      </c>
      <c r="C49" s="7"/>
      <c r="E49" s="19"/>
      <c r="F49" s="17"/>
      <c r="G49" s="70"/>
      <c r="H49" s="19"/>
      <c r="I49" s="17"/>
      <c r="J49" s="70"/>
      <c r="K49" s="19"/>
      <c r="L49" s="17"/>
      <c r="M49" s="70"/>
      <c r="N49" s="19"/>
      <c r="O49" s="17"/>
      <c r="P49" s="16"/>
    </row>
    <row r="51" spans="1:16" x14ac:dyDescent="0.25">
      <c r="B51" s="2"/>
    </row>
    <row r="53" spans="1:16" x14ac:dyDescent="0.25">
      <c r="B53" s="2"/>
    </row>
    <row r="59" spans="1:16" x14ac:dyDescent="0.25">
      <c r="B59" s="2"/>
    </row>
    <row r="61" spans="1:16" x14ac:dyDescent="0.25">
      <c r="B61" s="2"/>
    </row>
    <row r="71" spans="2:2" x14ac:dyDescent="0.25">
      <c r="B71" s="2"/>
    </row>
    <row r="73" spans="2:2" x14ac:dyDescent="0.25">
      <c r="B73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>
        <v>296994259</v>
      </c>
    </row>
    <row r="89" spans="2:2" x14ac:dyDescent="0.25">
      <c r="B89" s="2"/>
    </row>
    <row r="90" spans="2:2" x14ac:dyDescent="0.25">
      <c r="B90" s="2">
        <v>296994259</v>
      </c>
    </row>
    <row r="91" spans="2:2" x14ac:dyDescent="0.25">
      <c r="B91" s="2"/>
    </row>
    <row r="92" spans="2:2" x14ac:dyDescent="0.25">
      <c r="B92" s="2">
        <v>8613929014</v>
      </c>
    </row>
    <row r="93" spans="2:2" x14ac:dyDescent="0.25">
      <c r="B93" s="2"/>
    </row>
  </sheetData>
  <mergeCells count="8">
    <mergeCell ref="A1:O1"/>
    <mergeCell ref="D2:F2"/>
    <mergeCell ref="G2:I2"/>
    <mergeCell ref="J2:L2"/>
    <mergeCell ref="M2:O2"/>
    <mergeCell ref="A2:A3"/>
    <mergeCell ref="B2:B3"/>
    <mergeCell ref="C2:C3"/>
  </mergeCells>
  <pageMargins left="0.7" right="0.7" top="0.75" bottom="0.75" header="0.3" footer="0.3"/>
  <pageSetup paperSize="9" scale="53" fitToHeight="0" orientation="landscape" r:id="rId1"/>
  <rowBreaks count="1" manualBreakCount="1">
    <brk id="2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Szpuda</dc:creator>
  <cp:lastModifiedBy>Marcin Szpuda</cp:lastModifiedBy>
  <cp:lastPrinted>2016-09-01T08:21:46Z</cp:lastPrinted>
  <dcterms:created xsi:type="dcterms:W3CDTF">2016-09-01T07:40:01Z</dcterms:created>
  <dcterms:modified xsi:type="dcterms:W3CDTF">2017-01-02T09:05:05Z</dcterms:modified>
</cp:coreProperties>
</file>